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lf\Desktop\PhD_STuff\"/>
    </mc:Choice>
  </mc:AlternateContent>
  <xr:revisionPtr revIDLastSave="0" documentId="13_ncr:1_{DA83EB6B-EF7A-44DC-B40C-E03C3759346C}" xr6:coauthVersionLast="47" xr6:coauthVersionMax="47" xr10:uidLastSave="{00000000-0000-0000-0000-000000000000}"/>
  <bookViews>
    <workbookView xWindow="2265" yWindow="1605" windowWidth="23055" windowHeight="12480" xr2:uid="{B279CC1F-4880-40BF-A883-7CA7A46BE530}"/>
  </bookViews>
  <sheets>
    <sheet name="DatedSherds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8" i="1"/>
  <c r="J339" i="1"/>
  <c r="J341" i="1"/>
  <c r="J342" i="1"/>
  <c r="J343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6" i="1"/>
  <c r="J377" i="1"/>
  <c r="J378" i="1"/>
  <c r="J379" i="1"/>
  <c r="J380" i="1"/>
  <c r="J381" i="1"/>
  <c r="J382" i="1"/>
  <c r="J383" i="1"/>
  <c r="J384" i="1"/>
  <c r="J386" i="1"/>
  <c r="J387" i="1"/>
  <c r="J388" i="1"/>
  <c r="J389" i="1"/>
  <c r="J390" i="1"/>
  <c r="J391" i="1"/>
  <c r="J392" i="1"/>
  <c r="J393" i="1"/>
  <c r="J395" i="1"/>
  <c r="J396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7" i="1"/>
  <c r="J528" i="1"/>
  <c r="J529" i="1"/>
  <c r="J530" i="1"/>
  <c r="J531" i="1"/>
  <c r="J532" i="1"/>
  <c r="J533" i="1"/>
  <c r="J535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6" i="1"/>
  <c r="J578" i="1"/>
  <c r="J579" i="1"/>
  <c r="J580" i="1"/>
  <c r="J581" i="1"/>
  <c r="J582" i="1"/>
  <c r="J583" i="1"/>
  <c r="J584" i="1"/>
  <c r="J586" i="1"/>
  <c r="J589" i="1"/>
  <c r="J591" i="1"/>
  <c r="J594" i="1"/>
  <c r="J595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8" i="1"/>
  <c r="J659" i="1"/>
  <c r="J660" i="1"/>
  <c r="J661" i="1"/>
  <c r="J662" i="1"/>
  <c r="J664" i="1"/>
  <c r="J665" i="1"/>
  <c r="J666" i="1"/>
  <c r="J670" i="1"/>
  <c r="J671" i="1"/>
  <c r="J673" i="1"/>
  <c r="J688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3" i="1"/>
  <c r="J714" i="1"/>
  <c r="J718" i="1"/>
  <c r="J723" i="1"/>
  <c r="J724" i="1"/>
  <c r="J725" i="1"/>
  <c r="J726" i="1"/>
  <c r="J727" i="1"/>
  <c r="J733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L846" i="1"/>
  <c r="M846" i="1" s="1"/>
  <c r="Q846" i="1" s="1"/>
  <c r="L845" i="1"/>
  <c r="M845" i="1" s="1"/>
  <c r="L842" i="1"/>
  <c r="M842" i="1" s="1"/>
  <c r="Q842" i="1" s="1"/>
  <c r="L841" i="1"/>
  <c r="M841" i="1" s="1"/>
  <c r="Q841" i="1" s="1"/>
  <c r="L840" i="1"/>
  <c r="M840" i="1" s="1"/>
  <c r="Q840" i="1" s="1"/>
  <c r="L839" i="1"/>
  <c r="M839" i="1" s="1"/>
  <c r="L836" i="1"/>
  <c r="M836" i="1" s="1"/>
  <c r="Q836" i="1" s="1"/>
  <c r="L835" i="1"/>
  <c r="M835" i="1" s="1"/>
  <c r="Q835" i="1" s="1"/>
  <c r="L834" i="1"/>
  <c r="M834" i="1" s="1"/>
  <c r="Q834" i="1" s="1"/>
  <c r="L831" i="1"/>
  <c r="M831" i="1" s="1"/>
  <c r="Q831" i="1" s="1"/>
  <c r="L830" i="1"/>
  <c r="M830" i="1" s="1"/>
  <c r="Q830" i="1" s="1"/>
  <c r="L829" i="1"/>
  <c r="M829" i="1" s="1"/>
  <c r="Q829" i="1" s="1"/>
  <c r="L828" i="1"/>
  <c r="M828" i="1" s="1"/>
  <c r="Q828" i="1" s="1"/>
  <c r="L827" i="1"/>
  <c r="M827" i="1" s="1"/>
  <c r="Q827" i="1" s="1"/>
  <c r="L826" i="1"/>
  <c r="M826" i="1" s="1"/>
  <c r="Q826" i="1" s="1"/>
  <c r="L825" i="1"/>
  <c r="M825" i="1" s="1"/>
  <c r="Q825" i="1" s="1"/>
  <c r="L824" i="1"/>
  <c r="M824" i="1" s="1"/>
  <c r="Q824" i="1" s="1"/>
  <c r="L823" i="1"/>
  <c r="M823" i="1" s="1"/>
  <c r="Q823" i="1" s="1"/>
  <c r="L822" i="1"/>
  <c r="M822" i="1" s="1"/>
  <c r="Q822" i="1" s="1"/>
  <c r="L821" i="1"/>
  <c r="M821" i="1" s="1"/>
  <c r="Q821" i="1" s="1"/>
  <c r="L820" i="1"/>
  <c r="M820" i="1" s="1"/>
  <c r="Q820" i="1" s="1"/>
  <c r="L819" i="1"/>
  <c r="M819" i="1" s="1"/>
  <c r="Q819" i="1" s="1"/>
  <c r="L818" i="1"/>
  <c r="M818" i="1" s="1"/>
  <c r="Q818" i="1" s="1"/>
  <c r="L817" i="1"/>
  <c r="M817" i="1" s="1"/>
  <c r="Q817" i="1" s="1"/>
  <c r="M816" i="1"/>
  <c r="Q816" i="1" s="1"/>
  <c r="L816" i="1"/>
  <c r="L815" i="1"/>
  <c r="M815" i="1" s="1"/>
  <c r="Q815" i="1" s="1"/>
  <c r="L814" i="1"/>
  <c r="M814" i="1" s="1"/>
  <c r="Q814" i="1" s="1"/>
  <c r="L813" i="1"/>
  <c r="M813" i="1" s="1"/>
  <c r="Q813" i="1" s="1"/>
  <c r="L812" i="1"/>
  <c r="M812" i="1" s="1"/>
  <c r="Q812" i="1" s="1"/>
  <c r="L811" i="1"/>
  <c r="M811" i="1" s="1"/>
  <c r="L792" i="1"/>
  <c r="M792" i="1" s="1"/>
  <c r="Q792" i="1" s="1"/>
  <c r="L791" i="1"/>
  <c r="M791" i="1" s="1"/>
  <c r="Q791" i="1" s="1"/>
  <c r="L790" i="1"/>
  <c r="M790" i="1" s="1"/>
  <c r="Q790" i="1" s="1"/>
  <c r="L789" i="1"/>
  <c r="M789" i="1" s="1"/>
  <c r="Q789" i="1" s="1"/>
  <c r="L788" i="1"/>
  <c r="M788" i="1" s="1"/>
  <c r="Q788" i="1" s="1"/>
  <c r="L787" i="1"/>
  <c r="M787" i="1" s="1"/>
  <c r="Q787" i="1" s="1"/>
  <c r="L786" i="1"/>
  <c r="M786" i="1" s="1"/>
  <c r="Q786" i="1" s="1"/>
  <c r="L783" i="1"/>
  <c r="M783" i="1" s="1"/>
  <c r="L782" i="1"/>
  <c r="M782" i="1" s="1"/>
  <c r="M781" i="1"/>
  <c r="L781" i="1"/>
  <c r="L780" i="1"/>
  <c r="M780" i="1" s="1"/>
  <c r="L779" i="1"/>
  <c r="M779" i="1" s="1"/>
  <c r="L778" i="1"/>
  <c r="M778" i="1" s="1"/>
  <c r="L777" i="1"/>
  <c r="M777" i="1" s="1"/>
  <c r="L774" i="1"/>
  <c r="M774" i="1" s="1"/>
  <c r="Q774" i="1" s="1"/>
  <c r="L773" i="1"/>
  <c r="M773" i="1" s="1"/>
  <c r="Q773" i="1" s="1"/>
  <c r="L772" i="1"/>
  <c r="M772" i="1" s="1"/>
  <c r="Q772" i="1" s="1"/>
  <c r="L771" i="1"/>
  <c r="M771" i="1" s="1"/>
  <c r="Q771" i="1" s="1"/>
  <c r="L770" i="1"/>
  <c r="M770" i="1" s="1"/>
  <c r="Q770" i="1" s="1"/>
  <c r="L769" i="1"/>
  <c r="M769" i="1" s="1"/>
  <c r="Q769" i="1" s="1"/>
  <c r="L768" i="1"/>
  <c r="M768" i="1" s="1"/>
  <c r="L765" i="1"/>
  <c r="M765" i="1" s="1"/>
  <c r="Q765" i="1" s="1"/>
  <c r="L764" i="1"/>
  <c r="M764" i="1" s="1"/>
  <c r="Q764" i="1" s="1"/>
  <c r="L763" i="1"/>
  <c r="M763" i="1" s="1"/>
  <c r="Q763" i="1" s="1"/>
  <c r="L762" i="1"/>
  <c r="M762" i="1" s="1"/>
  <c r="Q762" i="1" s="1"/>
  <c r="L761" i="1"/>
  <c r="M761" i="1" s="1"/>
  <c r="Q761" i="1" s="1"/>
  <c r="L760" i="1"/>
  <c r="M760" i="1" s="1"/>
  <c r="Q760" i="1" s="1"/>
  <c r="L759" i="1"/>
  <c r="M759" i="1" s="1"/>
  <c r="L754" i="1"/>
  <c r="L753" i="1"/>
  <c r="AN752" i="1"/>
  <c r="L752" i="1"/>
  <c r="L751" i="1"/>
  <c r="L750" i="1"/>
  <c r="BD749" i="1"/>
  <c r="L749" i="1"/>
  <c r="BD748" i="1"/>
  <c r="L748" i="1"/>
  <c r="BD747" i="1"/>
  <c r="L747" i="1"/>
  <c r="BD746" i="1"/>
  <c r="L746" i="1"/>
  <c r="BD745" i="1"/>
  <c r="L745" i="1"/>
  <c r="L744" i="1"/>
  <c r="L743" i="1"/>
  <c r="L742" i="1"/>
  <c r="L741" i="1"/>
  <c r="BD740" i="1"/>
  <c r="L740" i="1"/>
  <c r="AN739" i="1"/>
  <c r="L739" i="1"/>
  <c r="L738" i="1"/>
  <c r="AN737" i="1"/>
  <c r="L737" i="1"/>
  <c r="BD736" i="1"/>
  <c r="L736" i="1"/>
  <c r="AN735" i="1"/>
  <c r="L735" i="1"/>
  <c r="L734" i="1"/>
  <c r="AN733" i="1"/>
  <c r="L733" i="1"/>
  <c r="L732" i="1"/>
  <c r="L731" i="1"/>
  <c r="L730" i="1"/>
  <c r="L729" i="1"/>
  <c r="L728" i="1"/>
  <c r="L727" i="1"/>
  <c r="BD726" i="1"/>
  <c r="L726" i="1"/>
  <c r="BD725" i="1"/>
  <c r="L725" i="1"/>
  <c r="AN724" i="1"/>
  <c r="L724" i="1"/>
  <c r="AN723" i="1"/>
  <c r="L723" i="1"/>
  <c r="L722" i="1"/>
  <c r="L721" i="1"/>
  <c r="L720" i="1"/>
  <c r="L719" i="1"/>
  <c r="BD718" i="1"/>
  <c r="L718" i="1"/>
  <c r="L717" i="1"/>
  <c r="L716" i="1"/>
  <c r="L715" i="1"/>
  <c r="BD714" i="1"/>
  <c r="L714" i="1"/>
  <c r="AN713" i="1"/>
  <c r="L713" i="1"/>
  <c r="L712" i="1"/>
  <c r="AN711" i="1"/>
  <c r="L711" i="1"/>
  <c r="AN710" i="1"/>
  <c r="L710" i="1"/>
  <c r="BD709" i="1"/>
  <c r="L709" i="1"/>
  <c r="BD708" i="1"/>
  <c r="L708" i="1"/>
  <c r="BD707" i="1"/>
  <c r="L707" i="1"/>
  <c r="BD706" i="1"/>
  <c r="L706" i="1"/>
  <c r="BD705" i="1"/>
  <c r="L705" i="1"/>
  <c r="BD704" i="1"/>
  <c r="L704" i="1"/>
  <c r="BD703" i="1"/>
  <c r="AN703" i="1"/>
  <c r="L703" i="1"/>
  <c r="L702" i="1"/>
  <c r="L701" i="1"/>
  <c r="L700" i="1"/>
  <c r="L699" i="1"/>
  <c r="L698" i="1"/>
  <c r="AN697" i="1"/>
  <c r="L697" i="1"/>
  <c r="AN696" i="1"/>
  <c r="L696" i="1"/>
  <c r="AN695" i="1"/>
  <c r="L695" i="1"/>
  <c r="AN694" i="1"/>
  <c r="L694" i="1"/>
  <c r="L693" i="1"/>
  <c r="L692" i="1"/>
  <c r="BD691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BD666" i="1"/>
  <c r="L666" i="1"/>
  <c r="BD665" i="1"/>
  <c r="L665" i="1"/>
  <c r="BR664" i="1"/>
  <c r="AN664" i="1"/>
  <c r="L664" i="1"/>
  <c r="L663" i="1"/>
  <c r="BD662" i="1"/>
  <c r="L662" i="1"/>
  <c r="AN661" i="1"/>
  <c r="L661" i="1"/>
  <c r="AN660" i="1"/>
  <c r="L660" i="1"/>
  <c r="BD659" i="1"/>
  <c r="L659" i="1"/>
  <c r="BD658" i="1"/>
  <c r="L658" i="1"/>
  <c r="L657" i="1"/>
  <c r="BM656" i="1"/>
  <c r="AN656" i="1"/>
  <c r="L656" i="1"/>
  <c r="BM655" i="1"/>
  <c r="AN655" i="1"/>
  <c r="L655" i="1"/>
  <c r="BM654" i="1"/>
  <c r="AN654" i="1"/>
  <c r="L654" i="1"/>
  <c r="BM653" i="1"/>
  <c r="AN653" i="1"/>
  <c r="L653" i="1"/>
  <c r="BM652" i="1"/>
  <c r="BD652" i="1"/>
  <c r="AN652" i="1"/>
  <c r="L652" i="1"/>
  <c r="BM651" i="1"/>
  <c r="AN651" i="1"/>
  <c r="L651" i="1"/>
  <c r="BM650" i="1"/>
  <c r="AN650" i="1"/>
  <c r="L650" i="1"/>
  <c r="BM649" i="1"/>
  <c r="AN649" i="1"/>
  <c r="L649" i="1"/>
  <c r="BM648" i="1"/>
  <c r="AN648" i="1"/>
  <c r="L648" i="1"/>
  <c r="BM647" i="1"/>
  <c r="AN647" i="1"/>
  <c r="L647" i="1"/>
  <c r="BM646" i="1"/>
  <c r="BD646" i="1"/>
  <c r="L646" i="1"/>
  <c r="BR645" i="1"/>
  <c r="BM645" i="1"/>
  <c r="AN645" i="1"/>
  <c r="L645" i="1"/>
  <c r="BM644" i="1"/>
  <c r="AN644" i="1"/>
  <c r="L644" i="1"/>
  <c r="BM643" i="1"/>
  <c r="BD643" i="1"/>
  <c r="AN643" i="1"/>
  <c r="L643" i="1"/>
  <c r="BM642" i="1"/>
  <c r="L642" i="1"/>
  <c r="BM641" i="1"/>
  <c r="AN641" i="1"/>
  <c r="L641" i="1"/>
  <c r="BM640" i="1"/>
  <c r="AN640" i="1"/>
  <c r="L640" i="1"/>
  <c r="BM639" i="1"/>
  <c r="AN639" i="1"/>
  <c r="L639" i="1"/>
  <c r="BR638" i="1"/>
  <c r="BM638" i="1"/>
  <c r="AN638" i="1"/>
  <c r="L638" i="1"/>
  <c r="BR637" i="1"/>
  <c r="BM637" i="1"/>
  <c r="AN637" i="1"/>
  <c r="L637" i="1"/>
  <c r="BM636" i="1"/>
  <c r="BD636" i="1"/>
  <c r="AN636" i="1"/>
  <c r="L636" i="1"/>
  <c r="BM635" i="1"/>
  <c r="AN635" i="1"/>
  <c r="L635" i="1"/>
  <c r="BM634" i="1"/>
  <c r="AN634" i="1"/>
  <c r="L634" i="1"/>
  <c r="BM633" i="1"/>
  <c r="AN633" i="1"/>
  <c r="L633" i="1"/>
  <c r="BM632" i="1"/>
  <c r="AN632" i="1"/>
  <c r="L632" i="1"/>
  <c r="BM631" i="1"/>
  <c r="AN631" i="1"/>
  <c r="L631" i="1"/>
  <c r="BR630" i="1"/>
  <c r="BM630" i="1"/>
  <c r="BD630" i="1"/>
  <c r="AN630" i="1"/>
  <c r="L630" i="1"/>
  <c r="BM629" i="1"/>
  <c r="AN629" i="1"/>
  <c r="L629" i="1"/>
  <c r="BM628" i="1"/>
  <c r="AN628" i="1"/>
  <c r="L628" i="1"/>
  <c r="BM627" i="1"/>
  <c r="AN627" i="1"/>
  <c r="L627" i="1"/>
  <c r="BR626" i="1"/>
  <c r="BM626" i="1"/>
  <c r="BD626" i="1"/>
  <c r="AN626" i="1"/>
  <c r="L626" i="1"/>
  <c r="BM625" i="1"/>
  <c r="AN625" i="1"/>
  <c r="L625" i="1"/>
  <c r="BM624" i="1"/>
  <c r="AN624" i="1"/>
  <c r="L624" i="1"/>
  <c r="BM623" i="1"/>
  <c r="AN623" i="1"/>
  <c r="L623" i="1"/>
  <c r="BM622" i="1"/>
  <c r="AN622" i="1"/>
  <c r="L622" i="1"/>
  <c r="BR621" i="1"/>
  <c r="BM621" i="1"/>
  <c r="AN621" i="1"/>
  <c r="L621" i="1"/>
  <c r="BR620" i="1"/>
  <c r="BM620" i="1"/>
  <c r="BD620" i="1"/>
  <c r="AN620" i="1"/>
  <c r="L620" i="1"/>
  <c r="BM619" i="1"/>
  <c r="AN619" i="1"/>
  <c r="L619" i="1"/>
  <c r="BM618" i="1"/>
  <c r="AN618" i="1"/>
  <c r="L618" i="1"/>
  <c r="BR617" i="1"/>
  <c r="BM617" i="1"/>
  <c r="BD617" i="1"/>
  <c r="AN617" i="1"/>
  <c r="L617" i="1"/>
  <c r="BM616" i="1"/>
  <c r="L616" i="1"/>
  <c r="BM615" i="1"/>
  <c r="AN615" i="1"/>
  <c r="L615" i="1"/>
  <c r="BM614" i="1"/>
  <c r="AN614" i="1"/>
  <c r="L614" i="1"/>
  <c r="BM613" i="1"/>
  <c r="AN613" i="1"/>
  <c r="L613" i="1"/>
  <c r="BM612" i="1"/>
  <c r="AN612" i="1"/>
  <c r="L612" i="1"/>
  <c r="BM611" i="1"/>
  <c r="AN611" i="1"/>
  <c r="L611" i="1"/>
  <c r="BM610" i="1"/>
  <c r="AN610" i="1"/>
  <c r="L610" i="1"/>
  <c r="BM609" i="1"/>
  <c r="AN609" i="1"/>
  <c r="L609" i="1"/>
  <c r="BM608" i="1"/>
  <c r="AN608" i="1"/>
  <c r="L608" i="1"/>
  <c r="BM607" i="1"/>
  <c r="AN607" i="1"/>
  <c r="L607" i="1"/>
  <c r="BM606" i="1"/>
  <c r="AN606" i="1"/>
  <c r="L606" i="1"/>
  <c r="BM605" i="1"/>
  <c r="BD605" i="1"/>
  <c r="AN605" i="1"/>
  <c r="L605" i="1"/>
  <c r="BM604" i="1"/>
  <c r="AN604" i="1"/>
  <c r="L604" i="1"/>
  <c r="BM603" i="1"/>
  <c r="AN603" i="1"/>
  <c r="L603" i="1"/>
  <c r="BM602" i="1"/>
  <c r="AN602" i="1"/>
  <c r="L602" i="1"/>
  <c r="BM601" i="1"/>
  <c r="AN601" i="1"/>
  <c r="L601" i="1"/>
  <c r="BJ600" i="1"/>
  <c r="L600" i="1"/>
  <c r="BJ599" i="1"/>
  <c r="L599" i="1"/>
  <c r="BJ598" i="1"/>
  <c r="L598" i="1"/>
  <c r="BJ597" i="1"/>
  <c r="L597" i="1"/>
  <c r="BJ596" i="1"/>
  <c r="L596" i="1"/>
  <c r="BJ595" i="1"/>
  <c r="AN595" i="1"/>
  <c r="L595" i="1"/>
  <c r="BJ594" i="1"/>
  <c r="L594" i="1"/>
  <c r="BJ593" i="1"/>
  <c r="L593" i="1"/>
  <c r="BJ592" i="1"/>
  <c r="L592" i="1"/>
  <c r="BJ591" i="1"/>
  <c r="L591" i="1"/>
  <c r="BJ590" i="1"/>
  <c r="AN590" i="1"/>
  <c r="L590" i="1"/>
  <c r="BJ589" i="1"/>
  <c r="L589" i="1"/>
  <c r="BJ588" i="1"/>
  <c r="L588" i="1"/>
  <c r="BJ587" i="1"/>
  <c r="L587" i="1"/>
  <c r="BJ586" i="1"/>
  <c r="BD586" i="1"/>
  <c r="AN586" i="1"/>
  <c r="L586" i="1"/>
  <c r="BJ585" i="1"/>
  <c r="L585" i="1"/>
  <c r="BJ584" i="1"/>
  <c r="L584" i="1"/>
  <c r="BR583" i="1"/>
  <c r="BJ583" i="1"/>
  <c r="BD583" i="1"/>
  <c r="AN583" i="1"/>
  <c r="L583" i="1"/>
  <c r="BJ582" i="1"/>
  <c r="AN582" i="1"/>
  <c r="L582" i="1"/>
  <c r="BR581" i="1"/>
  <c r="BJ581" i="1"/>
  <c r="AN581" i="1"/>
  <c r="L581" i="1"/>
  <c r="BJ580" i="1"/>
  <c r="BD580" i="1"/>
  <c r="L580" i="1"/>
  <c r="BR579" i="1"/>
  <c r="BJ579" i="1"/>
  <c r="BD579" i="1"/>
  <c r="L579" i="1"/>
  <c r="BJ578" i="1"/>
  <c r="BD578" i="1"/>
  <c r="L578" i="1"/>
  <c r="BJ577" i="1"/>
  <c r="L577" i="1"/>
  <c r="BR576" i="1"/>
  <c r="BJ576" i="1"/>
  <c r="L576" i="1"/>
  <c r="BJ575" i="1"/>
  <c r="L575" i="1"/>
  <c r="BJ574" i="1"/>
  <c r="L574" i="1"/>
  <c r="BR573" i="1"/>
  <c r="BM573" i="1"/>
  <c r="BJ573" i="1"/>
  <c r="BD573" i="1"/>
  <c r="AN573" i="1"/>
  <c r="L573" i="1"/>
  <c r="BR572" i="1"/>
  <c r="BM572" i="1"/>
  <c r="BJ572" i="1"/>
  <c r="AN572" i="1"/>
  <c r="L572" i="1"/>
  <c r="BR571" i="1"/>
  <c r="BJ571" i="1"/>
  <c r="BD571" i="1"/>
  <c r="L571" i="1"/>
  <c r="BR570" i="1"/>
  <c r="BJ570" i="1"/>
  <c r="BD570" i="1"/>
  <c r="L570" i="1"/>
  <c r="BR569" i="1"/>
  <c r="BJ569" i="1"/>
  <c r="AN569" i="1"/>
  <c r="L569" i="1"/>
  <c r="BJ568" i="1"/>
  <c r="BD568" i="1"/>
  <c r="L568" i="1"/>
  <c r="BR567" i="1"/>
  <c r="BJ567" i="1"/>
  <c r="AN567" i="1"/>
  <c r="L567" i="1"/>
  <c r="BR566" i="1"/>
  <c r="BJ566" i="1"/>
  <c r="BD566" i="1"/>
  <c r="L566" i="1"/>
  <c r="BJ565" i="1"/>
  <c r="BD565" i="1"/>
  <c r="L565" i="1"/>
  <c r="BR564" i="1"/>
  <c r="BJ564" i="1"/>
  <c r="BD564" i="1"/>
  <c r="AN564" i="1"/>
  <c r="L564" i="1"/>
  <c r="BJ563" i="1"/>
  <c r="BD563" i="1"/>
  <c r="L563" i="1"/>
  <c r="BJ562" i="1"/>
  <c r="BD562" i="1"/>
  <c r="L562" i="1"/>
  <c r="BR561" i="1"/>
  <c r="BJ561" i="1"/>
  <c r="AN561" i="1"/>
  <c r="L561" i="1"/>
  <c r="BR560" i="1"/>
  <c r="BJ560" i="1"/>
  <c r="AN560" i="1"/>
  <c r="L560" i="1"/>
  <c r="BJ559" i="1"/>
  <c r="L559" i="1"/>
  <c r="BR558" i="1"/>
  <c r="BM558" i="1"/>
  <c r="BJ558" i="1"/>
  <c r="AN558" i="1"/>
  <c r="L558" i="1"/>
  <c r="BM557" i="1"/>
  <c r="BJ557" i="1"/>
  <c r="AN557" i="1"/>
  <c r="L557" i="1"/>
  <c r="BR556" i="1"/>
  <c r="BM556" i="1"/>
  <c r="BJ556" i="1"/>
  <c r="AN556" i="1"/>
  <c r="L556" i="1"/>
  <c r="BR555" i="1"/>
  <c r="BM555" i="1"/>
  <c r="BJ555" i="1"/>
  <c r="AN555" i="1"/>
  <c r="L555" i="1"/>
  <c r="BR554" i="1"/>
  <c r="BM554" i="1"/>
  <c r="BJ554" i="1"/>
  <c r="AN554" i="1"/>
  <c r="L554" i="1"/>
  <c r="BR553" i="1"/>
  <c r="BM553" i="1"/>
  <c r="BJ553" i="1"/>
  <c r="AN553" i="1"/>
  <c r="L553" i="1"/>
  <c r="BR552" i="1"/>
  <c r="BM552" i="1"/>
  <c r="BJ552" i="1"/>
  <c r="BD552" i="1"/>
  <c r="AN552" i="1"/>
  <c r="L552" i="1"/>
  <c r="BR551" i="1"/>
  <c r="BM551" i="1"/>
  <c r="BJ551" i="1"/>
  <c r="AN551" i="1"/>
  <c r="L551" i="1"/>
  <c r="BJ550" i="1"/>
  <c r="BD550" i="1"/>
  <c r="L550" i="1"/>
  <c r="BJ549" i="1"/>
  <c r="L549" i="1"/>
  <c r="BJ548" i="1"/>
  <c r="AN548" i="1"/>
  <c r="L548" i="1"/>
  <c r="BJ547" i="1"/>
  <c r="AN547" i="1"/>
  <c r="L547" i="1"/>
  <c r="BJ546" i="1"/>
  <c r="BD546" i="1"/>
  <c r="L546" i="1"/>
  <c r="BJ545" i="1"/>
  <c r="BD545" i="1"/>
  <c r="L545" i="1"/>
  <c r="BR544" i="1"/>
  <c r="BJ544" i="1"/>
  <c r="AN544" i="1"/>
  <c r="L544" i="1"/>
  <c r="BJ543" i="1"/>
  <c r="BD543" i="1"/>
  <c r="L543" i="1"/>
  <c r="BJ542" i="1"/>
  <c r="BD542" i="1"/>
  <c r="L542" i="1"/>
  <c r="BR541" i="1"/>
  <c r="BJ541" i="1"/>
  <c r="BD541" i="1"/>
  <c r="AN541" i="1"/>
  <c r="L541" i="1"/>
  <c r="BJ540" i="1"/>
  <c r="BD540" i="1"/>
  <c r="L540" i="1"/>
  <c r="BJ539" i="1"/>
  <c r="BD539" i="1"/>
  <c r="L539" i="1"/>
  <c r="BJ538" i="1"/>
  <c r="L538" i="1"/>
  <c r="BJ537" i="1"/>
  <c r="L537" i="1"/>
  <c r="BJ536" i="1"/>
  <c r="L536" i="1"/>
  <c r="BJ535" i="1"/>
  <c r="BD535" i="1"/>
  <c r="L535" i="1"/>
  <c r="BM534" i="1"/>
  <c r="BJ534" i="1"/>
  <c r="L534" i="1"/>
  <c r="BR533" i="1"/>
  <c r="BM533" i="1"/>
  <c r="BJ533" i="1"/>
  <c r="BD533" i="1"/>
  <c r="AN533" i="1"/>
  <c r="L533" i="1"/>
  <c r="BR532" i="1"/>
  <c r="BM532" i="1"/>
  <c r="BJ532" i="1"/>
  <c r="BD532" i="1"/>
  <c r="AN532" i="1"/>
  <c r="L532" i="1"/>
  <c r="BR531" i="1"/>
  <c r="BM531" i="1"/>
  <c r="BJ531" i="1"/>
  <c r="BD531" i="1"/>
  <c r="AN531" i="1"/>
  <c r="L531" i="1"/>
  <c r="BR530" i="1"/>
  <c r="BM530" i="1"/>
  <c r="BJ530" i="1"/>
  <c r="BD530" i="1"/>
  <c r="AN530" i="1"/>
  <c r="L530" i="1"/>
  <c r="BM529" i="1"/>
  <c r="BJ529" i="1"/>
  <c r="AN529" i="1"/>
  <c r="L529" i="1"/>
  <c r="BJ528" i="1"/>
  <c r="AN528" i="1"/>
  <c r="L528" i="1"/>
  <c r="BJ527" i="1"/>
  <c r="AN527" i="1"/>
  <c r="L527" i="1"/>
  <c r="BJ526" i="1"/>
  <c r="L526" i="1"/>
  <c r="BJ525" i="1"/>
  <c r="L525" i="1"/>
  <c r="BJ524" i="1"/>
  <c r="L524" i="1"/>
  <c r="BJ523" i="1"/>
  <c r="L523" i="1"/>
  <c r="BR522" i="1"/>
  <c r="BJ522" i="1"/>
  <c r="AN522" i="1"/>
  <c r="L522" i="1"/>
  <c r="BR521" i="1"/>
  <c r="BJ521" i="1"/>
  <c r="BD521" i="1"/>
  <c r="L521" i="1"/>
  <c r="BJ520" i="1"/>
  <c r="AN520" i="1"/>
  <c r="L520" i="1"/>
  <c r="BJ519" i="1"/>
  <c r="BD519" i="1"/>
  <c r="L519" i="1"/>
  <c r="BJ518" i="1"/>
  <c r="L518" i="1"/>
  <c r="BR517" i="1"/>
  <c r="BJ517" i="1"/>
  <c r="BD517" i="1"/>
  <c r="L517" i="1"/>
  <c r="BJ516" i="1"/>
  <c r="BD516" i="1"/>
  <c r="L516" i="1"/>
  <c r="BJ515" i="1"/>
  <c r="AN515" i="1"/>
  <c r="L515" i="1"/>
  <c r="BJ514" i="1"/>
  <c r="L514" i="1"/>
  <c r="BR513" i="1"/>
  <c r="BJ513" i="1"/>
  <c r="BD513" i="1"/>
  <c r="AN513" i="1"/>
  <c r="L513" i="1"/>
  <c r="BR512" i="1"/>
  <c r="BJ512" i="1"/>
  <c r="AN512" i="1"/>
  <c r="L512" i="1"/>
  <c r="BJ511" i="1"/>
  <c r="BD511" i="1"/>
  <c r="L511" i="1"/>
  <c r="BJ510" i="1"/>
  <c r="BD510" i="1"/>
  <c r="L510" i="1"/>
  <c r="BJ509" i="1"/>
  <c r="AN509" i="1"/>
  <c r="L509" i="1"/>
  <c r="BJ508" i="1"/>
  <c r="BD508" i="1"/>
  <c r="L508" i="1"/>
  <c r="BR507" i="1"/>
  <c r="BJ507" i="1"/>
  <c r="AN507" i="1"/>
  <c r="L507" i="1"/>
  <c r="BR506" i="1"/>
  <c r="BJ506" i="1"/>
  <c r="BD506" i="1"/>
  <c r="AN506" i="1"/>
  <c r="L506" i="1"/>
  <c r="BM505" i="1"/>
  <c r="BJ505" i="1"/>
  <c r="L505" i="1"/>
  <c r="BR504" i="1"/>
  <c r="BM504" i="1"/>
  <c r="BJ504" i="1"/>
  <c r="AN504" i="1"/>
  <c r="L504" i="1"/>
  <c r="BR503" i="1"/>
  <c r="BM503" i="1"/>
  <c r="BJ503" i="1"/>
  <c r="BD503" i="1"/>
  <c r="AN503" i="1"/>
  <c r="L503" i="1"/>
  <c r="BR502" i="1"/>
  <c r="BM502" i="1"/>
  <c r="BJ502" i="1"/>
  <c r="BD502" i="1"/>
  <c r="AN502" i="1"/>
  <c r="L502" i="1"/>
  <c r="BR501" i="1"/>
  <c r="BM501" i="1"/>
  <c r="BJ501" i="1"/>
  <c r="AN501" i="1"/>
  <c r="L501" i="1"/>
  <c r="BR500" i="1"/>
  <c r="BM500" i="1"/>
  <c r="BJ500" i="1"/>
  <c r="AN500" i="1"/>
  <c r="L500" i="1"/>
  <c r="BR499" i="1"/>
  <c r="BM499" i="1"/>
  <c r="BJ499" i="1"/>
  <c r="AN499" i="1"/>
  <c r="L499" i="1"/>
  <c r="BR498" i="1"/>
  <c r="BM498" i="1"/>
  <c r="BJ498" i="1"/>
  <c r="AN498" i="1"/>
  <c r="L498" i="1"/>
  <c r="BR497" i="1"/>
  <c r="BM497" i="1"/>
  <c r="BJ497" i="1"/>
  <c r="BD497" i="1"/>
  <c r="AN497" i="1"/>
  <c r="L497" i="1"/>
  <c r="BM496" i="1"/>
  <c r="BJ496" i="1"/>
  <c r="AN496" i="1"/>
  <c r="L496" i="1"/>
  <c r="BR495" i="1"/>
  <c r="BM495" i="1"/>
  <c r="BJ495" i="1"/>
  <c r="BD495" i="1"/>
  <c r="AN495" i="1"/>
  <c r="L495" i="1"/>
  <c r="BR494" i="1"/>
  <c r="BM494" i="1"/>
  <c r="BJ494" i="1"/>
  <c r="BD494" i="1"/>
  <c r="AN494" i="1"/>
  <c r="L494" i="1"/>
  <c r="BR493" i="1"/>
  <c r="BM493" i="1"/>
  <c r="BJ493" i="1"/>
  <c r="AN493" i="1"/>
  <c r="L493" i="1"/>
  <c r="BR492" i="1"/>
  <c r="BM492" i="1"/>
  <c r="BJ492" i="1"/>
  <c r="BD492" i="1"/>
  <c r="AN492" i="1"/>
  <c r="L492" i="1"/>
  <c r="BR491" i="1"/>
  <c r="BM491" i="1"/>
  <c r="BJ491" i="1"/>
  <c r="BD491" i="1"/>
  <c r="AN491" i="1"/>
  <c r="L491" i="1"/>
  <c r="BR490" i="1"/>
  <c r="BM490" i="1"/>
  <c r="BJ490" i="1"/>
  <c r="BD490" i="1"/>
  <c r="AN490" i="1"/>
  <c r="L490" i="1"/>
  <c r="BR489" i="1"/>
  <c r="BM489" i="1"/>
  <c r="BJ489" i="1"/>
  <c r="BD489" i="1"/>
  <c r="AN489" i="1"/>
  <c r="L489" i="1"/>
  <c r="BR488" i="1"/>
  <c r="BJ488" i="1"/>
  <c r="AN488" i="1"/>
  <c r="L488" i="1"/>
  <c r="BR487" i="1"/>
  <c r="BJ487" i="1"/>
  <c r="AN487" i="1"/>
  <c r="L487" i="1"/>
  <c r="BJ486" i="1"/>
  <c r="BD486" i="1"/>
  <c r="L486" i="1"/>
  <c r="BJ485" i="1"/>
  <c r="AN485" i="1"/>
  <c r="L485" i="1"/>
  <c r="BJ484" i="1"/>
  <c r="BD484" i="1"/>
  <c r="L484" i="1"/>
  <c r="BR483" i="1"/>
  <c r="BJ483" i="1"/>
  <c r="AN483" i="1"/>
  <c r="L483" i="1"/>
  <c r="BJ482" i="1"/>
  <c r="L482" i="1"/>
  <c r="BJ481" i="1"/>
  <c r="AN481" i="1"/>
  <c r="L481" i="1"/>
  <c r="BJ480" i="1"/>
  <c r="BD480" i="1"/>
  <c r="L480" i="1"/>
  <c r="BJ479" i="1"/>
  <c r="BD479" i="1"/>
  <c r="L479" i="1"/>
  <c r="BJ478" i="1"/>
  <c r="AN478" i="1"/>
  <c r="L478" i="1"/>
  <c r="BJ477" i="1"/>
  <c r="AN477" i="1"/>
  <c r="L477" i="1"/>
  <c r="BJ476" i="1"/>
  <c r="BD476" i="1"/>
  <c r="L476" i="1"/>
  <c r="BR475" i="1"/>
  <c r="BJ475" i="1"/>
  <c r="BD475" i="1"/>
  <c r="AN475" i="1"/>
  <c r="L475" i="1"/>
  <c r="BR474" i="1"/>
  <c r="BJ474" i="1"/>
  <c r="BD474" i="1"/>
  <c r="AN474" i="1"/>
  <c r="L474" i="1"/>
  <c r="BJ473" i="1"/>
  <c r="BD473" i="1"/>
  <c r="L473" i="1"/>
  <c r="BJ472" i="1"/>
  <c r="L472" i="1"/>
  <c r="BJ471" i="1"/>
  <c r="L471" i="1"/>
  <c r="BJ470" i="1"/>
  <c r="BD470" i="1"/>
  <c r="L470" i="1"/>
  <c r="BJ469" i="1"/>
  <c r="L469" i="1"/>
  <c r="BJ468" i="1"/>
  <c r="BD468" i="1"/>
  <c r="L468" i="1"/>
  <c r="BR467" i="1"/>
  <c r="BM467" i="1"/>
  <c r="BJ467" i="1"/>
  <c r="AN467" i="1"/>
  <c r="L467" i="1"/>
  <c r="BR466" i="1"/>
  <c r="BM466" i="1"/>
  <c r="BJ466" i="1"/>
  <c r="BD466" i="1"/>
  <c r="AN466" i="1"/>
  <c r="L466" i="1"/>
  <c r="BR465" i="1"/>
  <c r="BM465" i="1"/>
  <c r="BJ465" i="1"/>
  <c r="AN465" i="1"/>
  <c r="L465" i="1"/>
  <c r="BR464" i="1"/>
  <c r="BM464" i="1"/>
  <c r="BJ464" i="1"/>
  <c r="AN464" i="1"/>
  <c r="L464" i="1"/>
  <c r="BR463" i="1"/>
  <c r="BM463" i="1"/>
  <c r="BJ463" i="1"/>
  <c r="AN463" i="1"/>
  <c r="L463" i="1"/>
  <c r="BR462" i="1"/>
  <c r="BM462" i="1"/>
  <c r="BJ462" i="1"/>
  <c r="AN462" i="1"/>
  <c r="L462" i="1"/>
  <c r="BR461" i="1"/>
  <c r="BM461" i="1"/>
  <c r="BJ461" i="1"/>
  <c r="BD461" i="1"/>
  <c r="AN461" i="1"/>
  <c r="L461" i="1"/>
  <c r="BM460" i="1"/>
  <c r="BJ460" i="1"/>
  <c r="AN460" i="1"/>
  <c r="L460" i="1"/>
  <c r="BM459" i="1"/>
  <c r="BJ459" i="1"/>
  <c r="AN459" i="1"/>
  <c r="L459" i="1"/>
  <c r="BR458" i="1"/>
  <c r="BM458" i="1"/>
  <c r="BJ458" i="1"/>
  <c r="AN458" i="1"/>
  <c r="L458" i="1"/>
  <c r="BM457" i="1"/>
  <c r="BJ457" i="1"/>
  <c r="AN457" i="1"/>
  <c r="L457" i="1"/>
  <c r="BR456" i="1"/>
  <c r="BM456" i="1"/>
  <c r="BJ456" i="1"/>
  <c r="AN456" i="1"/>
  <c r="L456" i="1"/>
  <c r="BR455" i="1"/>
  <c r="BM455" i="1"/>
  <c r="BJ455" i="1"/>
  <c r="AN455" i="1"/>
  <c r="L455" i="1"/>
  <c r="BM454" i="1"/>
  <c r="BJ454" i="1"/>
  <c r="AN454" i="1"/>
  <c r="L454" i="1"/>
  <c r="BJ453" i="1"/>
  <c r="AN453" i="1"/>
  <c r="L453" i="1"/>
  <c r="BJ452" i="1"/>
  <c r="L452" i="1"/>
  <c r="BJ451" i="1"/>
  <c r="AN451" i="1"/>
  <c r="L451" i="1"/>
  <c r="BJ450" i="1"/>
  <c r="AN450" i="1"/>
  <c r="L450" i="1"/>
  <c r="BJ449" i="1"/>
  <c r="AN449" i="1"/>
  <c r="L449" i="1"/>
  <c r="BJ448" i="1"/>
  <c r="AN448" i="1"/>
  <c r="L448" i="1"/>
  <c r="BJ447" i="1"/>
  <c r="BD447" i="1"/>
  <c r="L447" i="1"/>
  <c r="BJ446" i="1"/>
  <c r="BD446" i="1"/>
  <c r="L446" i="1"/>
  <c r="BJ445" i="1"/>
  <c r="BD445" i="1"/>
  <c r="L445" i="1"/>
  <c r="BM444" i="1"/>
  <c r="BJ444" i="1"/>
  <c r="AN444" i="1"/>
  <c r="L444" i="1"/>
  <c r="BR443" i="1"/>
  <c r="BM443" i="1"/>
  <c r="BJ443" i="1"/>
  <c r="AN443" i="1"/>
  <c r="L443" i="1"/>
  <c r="BR442" i="1"/>
  <c r="BM442" i="1"/>
  <c r="BJ442" i="1"/>
  <c r="BD442" i="1"/>
  <c r="AN442" i="1"/>
  <c r="L442" i="1"/>
  <c r="BR441" i="1"/>
  <c r="BM441" i="1"/>
  <c r="BJ441" i="1"/>
  <c r="BD441" i="1"/>
  <c r="AN441" i="1"/>
  <c r="L441" i="1"/>
  <c r="BR440" i="1"/>
  <c r="BM440" i="1"/>
  <c r="BJ440" i="1"/>
  <c r="AN440" i="1"/>
  <c r="L440" i="1"/>
  <c r="BJ439" i="1"/>
  <c r="L439" i="1"/>
  <c r="BJ438" i="1"/>
  <c r="BD438" i="1"/>
  <c r="L438" i="1"/>
  <c r="BJ437" i="1"/>
  <c r="AN437" i="1"/>
  <c r="L437" i="1"/>
  <c r="BM436" i="1"/>
  <c r="BJ436" i="1"/>
  <c r="AN436" i="1"/>
  <c r="L436" i="1"/>
  <c r="BR435" i="1"/>
  <c r="BM435" i="1"/>
  <c r="BJ435" i="1"/>
  <c r="AN435" i="1"/>
  <c r="L435" i="1"/>
  <c r="BM434" i="1"/>
  <c r="BJ434" i="1"/>
  <c r="AN434" i="1"/>
  <c r="L434" i="1"/>
  <c r="BM433" i="1"/>
  <c r="BJ433" i="1"/>
  <c r="AN433" i="1"/>
  <c r="L433" i="1"/>
  <c r="BR432" i="1"/>
  <c r="BM432" i="1"/>
  <c r="BJ432" i="1"/>
  <c r="BD432" i="1"/>
  <c r="AN432" i="1"/>
  <c r="L432" i="1"/>
  <c r="AN431" i="1"/>
  <c r="L431" i="1"/>
  <c r="BJ430" i="1"/>
  <c r="L430" i="1"/>
  <c r="BR429" i="1"/>
  <c r="BM429" i="1"/>
  <c r="BJ429" i="1"/>
  <c r="BD429" i="1"/>
  <c r="AN429" i="1"/>
  <c r="L429" i="1"/>
  <c r="BR428" i="1"/>
  <c r="BM428" i="1"/>
  <c r="BJ428" i="1"/>
  <c r="BD428" i="1"/>
  <c r="AN428" i="1"/>
  <c r="L428" i="1"/>
  <c r="BJ427" i="1"/>
  <c r="L427" i="1"/>
  <c r="BJ426" i="1"/>
  <c r="L426" i="1"/>
  <c r="BR425" i="1"/>
  <c r="BJ425" i="1"/>
  <c r="AN425" i="1"/>
  <c r="L425" i="1"/>
  <c r="BR424" i="1"/>
  <c r="BJ424" i="1"/>
  <c r="AN424" i="1"/>
  <c r="L424" i="1"/>
  <c r="BJ423" i="1"/>
  <c r="BD423" i="1"/>
  <c r="L423" i="1"/>
  <c r="BR422" i="1"/>
  <c r="BJ422" i="1"/>
  <c r="AN422" i="1"/>
  <c r="L422" i="1"/>
  <c r="BR421" i="1"/>
  <c r="BM421" i="1"/>
  <c r="BJ421" i="1"/>
  <c r="BD421" i="1"/>
  <c r="AN421" i="1"/>
  <c r="L421" i="1"/>
  <c r="BR420" i="1"/>
  <c r="BJ420" i="1"/>
  <c r="AN420" i="1"/>
  <c r="L420" i="1"/>
  <c r="BR419" i="1"/>
  <c r="BJ419" i="1"/>
  <c r="AN419" i="1"/>
  <c r="L419" i="1"/>
  <c r="BJ418" i="1"/>
  <c r="BD418" i="1"/>
  <c r="L418" i="1"/>
  <c r="BR417" i="1"/>
  <c r="BJ417" i="1"/>
  <c r="AN417" i="1"/>
  <c r="L417" i="1"/>
  <c r="BJ416" i="1"/>
  <c r="AN416" i="1"/>
  <c r="L416" i="1"/>
  <c r="BR415" i="1"/>
  <c r="BJ415" i="1"/>
  <c r="AN415" i="1"/>
  <c r="L415" i="1"/>
  <c r="BR414" i="1"/>
  <c r="BJ414" i="1"/>
  <c r="BD414" i="1"/>
  <c r="L414" i="1"/>
  <c r="BJ413" i="1"/>
  <c r="L413" i="1"/>
  <c r="BJ412" i="1"/>
  <c r="L412" i="1"/>
  <c r="BR411" i="1"/>
  <c r="BJ411" i="1"/>
  <c r="AN411" i="1"/>
  <c r="L411" i="1"/>
  <c r="BR410" i="1"/>
  <c r="BJ410" i="1"/>
  <c r="AN410" i="1"/>
  <c r="L410" i="1"/>
  <c r="BJ409" i="1"/>
  <c r="BD409" i="1"/>
  <c r="L409" i="1"/>
  <c r="BR408" i="1"/>
  <c r="BM408" i="1"/>
  <c r="BJ408" i="1"/>
  <c r="BD408" i="1"/>
  <c r="AN408" i="1"/>
  <c r="L408" i="1"/>
  <c r="BR407" i="1"/>
  <c r="BM407" i="1"/>
  <c r="BJ407" i="1"/>
  <c r="BD407" i="1"/>
  <c r="AN407" i="1"/>
  <c r="L407" i="1"/>
  <c r="BR406" i="1"/>
  <c r="BM406" i="1"/>
  <c r="BJ406" i="1"/>
  <c r="AN406" i="1"/>
  <c r="L406" i="1"/>
  <c r="BR405" i="1"/>
  <c r="BM405" i="1"/>
  <c r="BJ405" i="1"/>
  <c r="AN405" i="1"/>
  <c r="L405" i="1"/>
  <c r="BJ404" i="1"/>
  <c r="BD404" i="1"/>
  <c r="L404" i="1"/>
  <c r="BR403" i="1"/>
  <c r="BJ403" i="1"/>
  <c r="AN403" i="1"/>
  <c r="L403" i="1"/>
  <c r="BR402" i="1"/>
  <c r="BJ402" i="1"/>
  <c r="AN402" i="1"/>
  <c r="L402" i="1"/>
  <c r="BR401" i="1"/>
  <c r="BJ401" i="1"/>
  <c r="AN401" i="1"/>
  <c r="L401" i="1"/>
  <c r="BJ400" i="1"/>
  <c r="BD400" i="1"/>
  <c r="L400" i="1"/>
  <c r="BR399" i="1"/>
  <c r="BJ399" i="1"/>
  <c r="AN399" i="1"/>
  <c r="L399" i="1"/>
  <c r="BJ398" i="1"/>
  <c r="BD398" i="1"/>
  <c r="L398" i="1"/>
  <c r="BJ397" i="1"/>
  <c r="BD397" i="1"/>
  <c r="L397" i="1"/>
  <c r="BR396" i="1"/>
  <c r="BJ396" i="1"/>
  <c r="AN396" i="1"/>
  <c r="L396" i="1"/>
  <c r="BR395" i="1"/>
  <c r="BJ395" i="1"/>
  <c r="AN395" i="1"/>
  <c r="L395" i="1"/>
  <c r="BJ394" i="1"/>
  <c r="L394" i="1"/>
  <c r="BR393" i="1"/>
  <c r="BM393" i="1"/>
  <c r="BJ393" i="1"/>
  <c r="AN393" i="1"/>
  <c r="L393" i="1"/>
  <c r="BR392" i="1"/>
  <c r="BM392" i="1"/>
  <c r="BJ392" i="1"/>
  <c r="AN392" i="1"/>
  <c r="L392" i="1"/>
  <c r="BR391" i="1"/>
  <c r="BM391" i="1"/>
  <c r="BJ391" i="1"/>
  <c r="AN391" i="1"/>
  <c r="L391" i="1"/>
  <c r="BJ390" i="1"/>
  <c r="BD390" i="1"/>
  <c r="L390" i="1"/>
  <c r="BR389" i="1"/>
  <c r="BJ389" i="1"/>
  <c r="AN389" i="1"/>
  <c r="L389" i="1"/>
  <c r="BJ388" i="1"/>
  <c r="BD388" i="1"/>
  <c r="L388" i="1"/>
  <c r="BJ387" i="1"/>
  <c r="L387" i="1"/>
  <c r="BJ386" i="1"/>
  <c r="L386" i="1"/>
  <c r="BJ385" i="1"/>
  <c r="BD385" i="1"/>
  <c r="L385" i="1"/>
  <c r="BR384" i="1"/>
  <c r="BJ384" i="1"/>
  <c r="AN384" i="1"/>
  <c r="L384" i="1"/>
  <c r="BR383" i="1"/>
  <c r="BM383" i="1"/>
  <c r="BJ383" i="1"/>
  <c r="AN383" i="1"/>
  <c r="L383" i="1"/>
  <c r="BR382" i="1"/>
  <c r="BM382" i="1"/>
  <c r="BJ382" i="1"/>
  <c r="AN382" i="1"/>
  <c r="L382" i="1"/>
  <c r="BR381" i="1"/>
  <c r="BM381" i="1"/>
  <c r="BJ381" i="1"/>
  <c r="AN381" i="1"/>
  <c r="L381" i="1"/>
  <c r="BR380" i="1"/>
  <c r="BM380" i="1"/>
  <c r="BJ380" i="1"/>
  <c r="AN380" i="1"/>
  <c r="L380" i="1"/>
  <c r="BR379" i="1"/>
  <c r="BM379" i="1"/>
  <c r="BJ379" i="1"/>
  <c r="AN379" i="1"/>
  <c r="L379" i="1"/>
  <c r="BR378" i="1"/>
  <c r="BM378" i="1"/>
  <c r="BJ378" i="1"/>
  <c r="AN378" i="1"/>
  <c r="L378" i="1"/>
  <c r="BR377" i="1"/>
  <c r="BM377" i="1"/>
  <c r="BJ377" i="1"/>
  <c r="AN377" i="1"/>
  <c r="L377" i="1"/>
  <c r="BJ376" i="1"/>
  <c r="L376" i="1"/>
  <c r="BJ375" i="1"/>
  <c r="BD375" i="1"/>
  <c r="L375" i="1"/>
  <c r="BR374" i="1"/>
  <c r="BJ374" i="1"/>
  <c r="BD374" i="1"/>
  <c r="L374" i="1"/>
  <c r="BR373" i="1"/>
  <c r="BM373" i="1"/>
  <c r="BJ373" i="1"/>
  <c r="BD373" i="1"/>
  <c r="AN373" i="1"/>
  <c r="L373" i="1"/>
  <c r="BJ372" i="1"/>
  <c r="L372" i="1"/>
  <c r="BJ371" i="1"/>
  <c r="L371" i="1"/>
  <c r="BJ370" i="1"/>
  <c r="BD370" i="1"/>
  <c r="L370" i="1"/>
  <c r="BJ369" i="1"/>
  <c r="BD369" i="1"/>
  <c r="L369" i="1"/>
  <c r="BR368" i="1"/>
  <c r="BM368" i="1"/>
  <c r="BJ368" i="1"/>
  <c r="BD368" i="1"/>
  <c r="AN368" i="1"/>
  <c r="L368" i="1"/>
  <c r="BR367" i="1"/>
  <c r="BM367" i="1"/>
  <c r="BJ367" i="1"/>
  <c r="AN367" i="1"/>
  <c r="L367" i="1"/>
  <c r="BJ366" i="1"/>
  <c r="BD366" i="1"/>
  <c r="L366" i="1"/>
  <c r="BR365" i="1"/>
  <c r="BJ365" i="1"/>
  <c r="AN365" i="1"/>
  <c r="L365" i="1"/>
  <c r="AN364" i="1"/>
  <c r="BD363" i="1"/>
  <c r="L363" i="1"/>
  <c r="AN362" i="1"/>
  <c r="L362" i="1"/>
  <c r="L361" i="1"/>
  <c r="L360" i="1"/>
  <c r="L359" i="1"/>
  <c r="L358" i="1"/>
  <c r="AN357" i="1"/>
  <c r="L357" i="1"/>
  <c r="BR356" i="1"/>
  <c r="AN356" i="1"/>
  <c r="L356" i="1"/>
  <c r="BR355" i="1"/>
  <c r="BD355" i="1"/>
  <c r="AN355" i="1"/>
  <c r="L355" i="1"/>
  <c r="BR354" i="1"/>
  <c r="AN354" i="1"/>
  <c r="L354" i="1"/>
  <c r="BR353" i="1"/>
  <c r="AN353" i="1"/>
  <c r="L353" i="1"/>
  <c r="BR352" i="1"/>
  <c r="AN352" i="1"/>
  <c r="L352" i="1"/>
  <c r="BR351" i="1"/>
  <c r="AN351" i="1"/>
  <c r="L351" i="1"/>
  <c r="BR350" i="1"/>
  <c r="AN350" i="1"/>
  <c r="L350" i="1"/>
  <c r="BR349" i="1"/>
  <c r="AN349" i="1"/>
  <c r="L349" i="1"/>
  <c r="BR348" i="1"/>
  <c r="AN348" i="1"/>
  <c r="L348" i="1"/>
  <c r="BD347" i="1"/>
  <c r="L347" i="1"/>
  <c r="L346" i="1"/>
  <c r="L345" i="1"/>
  <c r="L344" i="1"/>
  <c r="BR343" i="1"/>
  <c r="AN343" i="1"/>
  <c r="L343" i="1"/>
  <c r="AN342" i="1"/>
  <c r="L342" i="1"/>
  <c r="BD341" i="1"/>
  <c r="L341" i="1"/>
  <c r="L340" i="1"/>
  <c r="BD339" i="1"/>
  <c r="L339" i="1"/>
  <c r="BR338" i="1"/>
  <c r="AN338" i="1"/>
  <c r="L338" i="1"/>
  <c r="L337" i="1"/>
  <c r="L336" i="1"/>
  <c r="AN335" i="1"/>
  <c r="L335" i="1"/>
  <c r="AN334" i="1"/>
  <c r="L334" i="1"/>
  <c r="AN333" i="1"/>
  <c r="L333" i="1"/>
  <c r="L332" i="1"/>
  <c r="BR331" i="1"/>
  <c r="BM331" i="1"/>
  <c r="AN331" i="1"/>
  <c r="L331" i="1"/>
  <c r="BR330" i="1"/>
  <c r="BM330" i="1"/>
  <c r="AN330" i="1"/>
  <c r="L330" i="1"/>
  <c r="BM329" i="1"/>
  <c r="AN329" i="1"/>
  <c r="L329" i="1"/>
  <c r="BM328" i="1"/>
  <c r="AN328" i="1"/>
  <c r="L328" i="1"/>
  <c r="BM327" i="1"/>
  <c r="AN327" i="1"/>
  <c r="L327" i="1"/>
  <c r="BR326" i="1"/>
  <c r="BM326" i="1"/>
  <c r="AN326" i="1"/>
  <c r="L326" i="1"/>
  <c r="BR325" i="1"/>
  <c r="BM325" i="1"/>
  <c r="AN325" i="1"/>
  <c r="L325" i="1"/>
  <c r="BR324" i="1"/>
  <c r="BM324" i="1"/>
  <c r="AN324" i="1"/>
  <c r="L324" i="1"/>
  <c r="BR323" i="1"/>
  <c r="BM323" i="1"/>
  <c r="AN323" i="1"/>
  <c r="L323" i="1"/>
  <c r="BM322" i="1"/>
  <c r="AN322" i="1"/>
  <c r="L322" i="1"/>
  <c r="BR321" i="1"/>
  <c r="BM321" i="1"/>
  <c r="AN321" i="1"/>
  <c r="L321" i="1"/>
  <c r="BR320" i="1"/>
  <c r="BM320" i="1"/>
  <c r="AN320" i="1"/>
  <c r="L320" i="1"/>
  <c r="BR319" i="1"/>
  <c r="BM319" i="1"/>
  <c r="AN319" i="1"/>
  <c r="L319" i="1"/>
  <c r="BR318" i="1"/>
  <c r="BM318" i="1"/>
  <c r="AN318" i="1"/>
  <c r="L318" i="1"/>
  <c r="BR317" i="1"/>
  <c r="BM317" i="1"/>
  <c r="AN317" i="1"/>
  <c r="L317" i="1"/>
  <c r="BR316" i="1"/>
  <c r="BM316" i="1"/>
  <c r="AN316" i="1"/>
  <c r="L316" i="1"/>
  <c r="BM315" i="1"/>
  <c r="BD315" i="1"/>
  <c r="AN315" i="1"/>
  <c r="L315" i="1"/>
  <c r="BM314" i="1"/>
  <c r="BD314" i="1"/>
  <c r="AN314" i="1"/>
  <c r="L314" i="1"/>
  <c r="BR313" i="1"/>
  <c r="BM313" i="1"/>
  <c r="BD313" i="1"/>
  <c r="AN313" i="1"/>
  <c r="L313" i="1"/>
  <c r="BM312" i="1"/>
  <c r="AN312" i="1"/>
  <c r="L312" i="1"/>
  <c r="BM311" i="1"/>
  <c r="AN311" i="1"/>
  <c r="L311" i="1"/>
  <c r="BR310" i="1"/>
  <c r="BM310" i="1"/>
  <c r="AN310" i="1"/>
  <c r="L310" i="1"/>
  <c r="BR309" i="1"/>
  <c r="BM309" i="1"/>
  <c r="AN309" i="1"/>
  <c r="L309" i="1"/>
  <c r="BR308" i="1"/>
  <c r="BM308" i="1"/>
  <c r="AN308" i="1"/>
  <c r="L308" i="1"/>
  <c r="BR307" i="1"/>
  <c r="BM307" i="1"/>
  <c r="AN307" i="1"/>
  <c r="L307" i="1"/>
  <c r="BR306" i="1"/>
  <c r="BM306" i="1"/>
  <c r="AN306" i="1"/>
  <c r="L306" i="1"/>
  <c r="BR305" i="1"/>
  <c r="BM305" i="1"/>
  <c r="AN305" i="1"/>
  <c r="L305" i="1"/>
  <c r="BR304" i="1"/>
  <c r="BM304" i="1"/>
  <c r="AN304" i="1"/>
  <c r="L304" i="1"/>
  <c r="BM303" i="1"/>
  <c r="BD303" i="1"/>
  <c r="AN303" i="1"/>
  <c r="L303" i="1"/>
  <c r="BM302" i="1"/>
  <c r="BD302" i="1"/>
  <c r="AN302" i="1"/>
  <c r="L302" i="1"/>
  <c r="BM301" i="1"/>
  <c r="AN301" i="1"/>
  <c r="L301" i="1"/>
  <c r="BR300" i="1"/>
  <c r="BM300" i="1"/>
  <c r="AN300" i="1"/>
  <c r="L300" i="1"/>
  <c r="BM299" i="1"/>
  <c r="AN299" i="1"/>
  <c r="L299" i="1"/>
  <c r="BM298" i="1"/>
  <c r="AN298" i="1"/>
  <c r="L298" i="1"/>
  <c r="BM297" i="1"/>
  <c r="AN297" i="1"/>
  <c r="L297" i="1"/>
  <c r="BR296" i="1"/>
  <c r="BM296" i="1"/>
  <c r="BD296" i="1"/>
  <c r="AN296" i="1"/>
  <c r="L296" i="1"/>
  <c r="BR295" i="1"/>
  <c r="BM295" i="1"/>
  <c r="AN295" i="1"/>
  <c r="L295" i="1"/>
  <c r="BR294" i="1"/>
  <c r="BM294" i="1"/>
  <c r="AN294" i="1"/>
  <c r="L294" i="1"/>
  <c r="BR293" i="1"/>
  <c r="BM293" i="1"/>
  <c r="AN293" i="1"/>
  <c r="L293" i="1"/>
  <c r="BM292" i="1"/>
  <c r="AN292" i="1"/>
  <c r="L292" i="1"/>
  <c r="BM291" i="1"/>
  <c r="AN291" i="1"/>
  <c r="L291" i="1"/>
  <c r="BM290" i="1"/>
  <c r="AN290" i="1"/>
  <c r="L290" i="1"/>
  <c r="BR289" i="1"/>
  <c r="BM289" i="1"/>
  <c r="AN289" i="1"/>
  <c r="L289" i="1"/>
  <c r="BR288" i="1"/>
  <c r="BM288" i="1"/>
  <c r="AN288" i="1"/>
  <c r="L288" i="1"/>
  <c r="BR287" i="1"/>
  <c r="BM287" i="1"/>
  <c r="AN287" i="1"/>
  <c r="L287" i="1"/>
  <c r="BR286" i="1"/>
  <c r="BM286" i="1"/>
  <c r="AN286" i="1"/>
  <c r="L286" i="1"/>
  <c r="BM285" i="1"/>
  <c r="BD285" i="1"/>
  <c r="AN285" i="1"/>
  <c r="L285" i="1"/>
  <c r="BM284" i="1"/>
  <c r="AN284" i="1"/>
  <c r="L284" i="1"/>
  <c r="BM283" i="1"/>
  <c r="AN283" i="1"/>
  <c r="L283" i="1"/>
  <c r="BM282" i="1"/>
  <c r="AN282" i="1"/>
  <c r="L282" i="1"/>
  <c r="BM281" i="1"/>
  <c r="AN281" i="1"/>
  <c r="L281" i="1"/>
  <c r="BR280" i="1"/>
  <c r="BM280" i="1"/>
  <c r="AN280" i="1"/>
  <c r="L280" i="1"/>
  <c r="BR279" i="1"/>
  <c r="BM279" i="1"/>
  <c r="BD279" i="1"/>
  <c r="AN279" i="1"/>
  <c r="L279" i="1"/>
  <c r="BR278" i="1"/>
  <c r="BM278" i="1"/>
  <c r="AN278" i="1"/>
  <c r="L278" i="1"/>
  <c r="BR277" i="1"/>
  <c r="BM277" i="1"/>
  <c r="AN277" i="1"/>
  <c r="L277" i="1"/>
  <c r="BM276" i="1"/>
  <c r="AN276" i="1"/>
  <c r="L276" i="1"/>
  <c r="BR275" i="1"/>
  <c r="BM275" i="1"/>
  <c r="AN275" i="1"/>
  <c r="L275" i="1"/>
  <c r="BR274" i="1"/>
  <c r="BM274" i="1"/>
  <c r="AN274" i="1"/>
  <c r="L274" i="1"/>
  <c r="BR273" i="1"/>
  <c r="BM273" i="1"/>
  <c r="AN273" i="1"/>
  <c r="L273" i="1"/>
  <c r="BR272" i="1"/>
  <c r="BM272" i="1"/>
  <c r="AN272" i="1"/>
  <c r="L272" i="1"/>
  <c r="BR271" i="1"/>
  <c r="BM271" i="1"/>
  <c r="AN271" i="1"/>
  <c r="L271" i="1"/>
  <c r="BR270" i="1"/>
  <c r="BM270" i="1"/>
  <c r="AN270" i="1"/>
  <c r="L270" i="1"/>
  <c r="BM269" i="1"/>
  <c r="BD269" i="1"/>
  <c r="AN269" i="1"/>
  <c r="L269" i="1"/>
  <c r="BM268" i="1"/>
  <c r="AN268" i="1"/>
  <c r="L268" i="1"/>
  <c r="BM267" i="1"/>
  <c r="BD267" i="1"/>
  <c r="AN267" i="1"/>
  <c r="L267" i="1"/>
  <c r="BR266" i="1"/>
  <c r="BM266" i="1"/>
  <c r="AN266" i="1"/>
  <c r="L266" i="1"/>
  <c r="BR265" i="1"/>
  <c r="BM265" i="1"/>
  <c r="AN265" i="1"/>
  <c r="L265" i="1"/>
  <c r="BM264" i="1"/>
  <c r="BD264" i="1"/>
  <c r="AN264" i="1"/>
  <c r="L264" i="1"/>
  <c r="BR263" i="1"/>
  <c r="BM263" i="1"/>
  <c r="BD263" i="1"/>
  <c r="AN263" i="1"/>
  <c r="L263" i="1"/>
  <c r="BR262" i="1"/>
  <c r="BM262" i="1"/>
  <c r="AN262" i="1"/>
  <c r="L262" i="1"/>
  <c r="BR261" i="1"/>
  <c r="BM261" i="1"/>
  <c r="AN261" i="1"/>
  <c r="L261" i="1"/>
  <c r="BR260" i="1"/>
  <c r="BM260" i="1"/>
  <c r="AN260" i="1"/>
  <c r="L260" i="1"/>
  <c r="BR259" i="1"/>
  <c r="BM259" i="1"/>
  <c r="AN259" i="1"/>
  <c r="L259" i="1"/>
  <c r="BR258" i="1"/>
  <c r="BM258" i="1"/>
  <c r="AN258" i="1"/>
  <c r="L258" i="1"/>
  <c r="BR257" i="1"/>
  <c r="BM257" i="1"/>
  <c r="AN257" i="1"/>
  <c r="L257" i="1"/>
  <c r="BR256" i="1"/>
  <c r="BM256" i="1"/>
  <c r="AN256" i="1"/>
  <c r="L256" i="1"/>
  <c r="BR255" i="1"/>
  <c r="BM255" i="1"/>
  <c r="BD255" i="1"/>
  <c r="AN255" i="1"/>
  <c r="L255" i="1"/>
  <c r="BR254" i="1"/>
  <c r="BM254" i="1"/>
  <c r="AN254" i="1"/>
  <c r="L254" i="1"/>
  <c r="BR253" i="1"/>
  <c r="BM253" i="1"/>
  <c r="AN253" i="1"/>
  <c r="L253" i="1"/>
  <c r="BR252" i="1"/>
  <c r="BM252" i="1"/>
  <c r="AN252" i="1"/>
  <c r="L252" i="1"/>
  <c r="BR251" i="1"/>
  <c r="BM251" i="1"/>
  <c r="AN251" i="1"/>
  <c r="L251" i="1"/>
  <c r="BR250" i="1"/>
  <c r="BM250" i="1"/>
  <c r="BD250" i="1"/>
  <c r="AN250" i="1"/>
  <c r="L250" i="1"/>
  <c r="BM249" i="1"/>
  <c r="AN249" i="1"/>
  <c r="L249" i="1"/>
  <c r="BR248" i="1"/>
  <c r="BM248" i="1"/>
  <c r="AN248" i="1"/>
  <c r="L248" i="1"/>
  <c r="BR247" i="1"/>
  <c r="BM247" i="1"/>
  <c r="AN247" i="1"/>
  <c r="L247" i="1"/>
  <c r="BR246" i="1"/>
  <c r="BM246" i="1"/>
  <c r="AN246" i="1"/>
  <c r="L246" i="1"/>
  <c r="BR245" i="1"/>
  <c r="BM245" i="1"/>
  <c r="AN245" i="1"/>
  <c r="L245" i="1"/>
  <c r="BR244" i="1"/>
  <c r="BM244" i="1"/>
  <c r="AN244" i="1"/>
  <c r="L244" i="1"/>
  <c r="BR243" i="1"/>
  <c r="BM243" i="1"/>
  <c r="AN243" i="1"/>
  <c r="L243" i="1"/>
  <c r="BR242" i="1"/>
  <c r="BM242" i="1"/>
  <c r="AN242" i="1"/>
  <c r="L242" i="1"/>
  <c r="BM241" i="1"/>
  <c r="AN241" i="1"/>
  <c r="L241" i="1"/>
  <c r="BM240" i="1"/>
  <c r="AN240" i="1"/>
  <c r="L240" i="1"/>
  <c r="BR239" i="1"/>
  <c r="BM239" i="1"/>
  <c r="AN239" i="1"/>
  <c r="L239" i="1"/>
  <c r="BM238" i="1"/>
  <c r="AN238" i="1"/>
  <c r="L238" i="1"/>
  <c r="BJ237" i="1"/>
  <c r="L237" i="1"/>
  <c r="BJ236" i="1"/>
  <c r="L236" i="1"/>
  <c r="BJ235" i="1"/>
  <c r="L235" i="1"/>
  <c r="BJ234" i="1"/>
  <c r="L234" i="1"/>
  <c r="BJ233" i="1"/>
  <c r="BD233" i="1"/>
  <c r="L233" i="1"/>
  <c r="BJ232" i="1"/>
  <c r="L232" i="1"/>
  <c r="BJ231" i="1"/>
  <c r="L231" i="1"/>
  <c r="BJ230" i="1"/>
  <c r="L230" i="1"/>
  <c r="BJ229" i="1"/>
  <c r="AN229" i="1"/>
  <c r="L229" i="1"/>
  <c r="BJ228" i="1"/>
  <c r="L228" i="1"/>
  <c r="BR227" i="1"/>
  <c r="BJ227" i="1"/>
  <c r="AN227" i="1"/>
  <c r="L227" i="1"/>
  <c r="BJ226" i="1"/>
  <c r="L226" i="1"/>
  <c r="BJ225" i="1"/>
  <c r="AN225" i="1"/>
  <c r="L225" i="1"/>
  <c r="BJ224" i="1"/>
  <c r="L224" i="1"/>
  <c r="BJ223" i="1"/>
  <c r="L223" i="1"/>
  <c r="BR222" i="1"/>
  <c r="BM222" i="1"/>
  <c r="BJ222" i="1"/>
  <c r="AN222" i="1"/>
  <c r="L222" i="1"/>
  <c r="BJ221" i="1"/>
  <c r="BD221" i="1"/>
  <c r="L221" i="1"/>
  <c r="BJ220" i="1"/>
  <c r="L220" i="1"/>
  <c r="BR219" i="1"/>
  <c r="BJ219" i="1"/>
  <c r="L219" i="1"/>
  <c r="BR218" i="1"/>
  <c r="BJ218" i="1"/>
  <c r="BD218" i="1"/>
  <c r="L218" i="1"/>
  <c r="BR217" i="1"/>
  <c r="BJ217" i="1"/>
  <c r="BD217" i="1"/>
  <c r="L217" i="1"/>
  <c r="BR216" i="1"/>
  <c r="BJ216" i="1"/>
  <c r="BD216" i="1"/>
  <c r="L216" i="1"/>
  <c r="BJ215" i="1"/>
  <c r="BD215" i="1"/>
  <c r="L215" i="1"/>
  <c r="BR214" i="1"/>
  <c r="BM214" i="1"/>
  <c r="BJ214" i="1"/>
  <c r="AN214" i="1"/>
  <c r="L214" i="1"/>
  <c r="BR213" i="1"/>
  <c r="BM213" i="1"/>
  <c r="BJ213" i="1"/>
  <c r="AN213" i="1"/>
  <c r="L213" i="1"/>
  <c r="BR212" i="1"/>
  <c r="BM212" i="1"/>
  <c r="BJ212" i="1"/>
  <c r="AN212" i="1"/>
  <c r="L212" i="1"/>
  <c r="BR211" i="1"/>
  <c r="BM211" i="1"/>
  <c r="BJ211" i="1"/>
  <c r="AN211" i="1"/>
  <c r="L211" i="1"/>
  <c r="BR210" i="1"/>
  <c r="BM210" i="1"/>
  <c r="BJ210" i="1"/>
  <c r="AN210" i="1"/>
  <c r="L210" i="1"/>
  <c r="BR209" i="1"/>
  <c r="BJ209" i="1"/>
  <c r="AN209" i="1"/>
  <c r="L209" i="1"/>
  <c r="BR208" i="1"/>
  <c r="BJ208" i="1"/>
  <c r="AN208" i="1"/>
  <c r="L208" i="1"/>
  <c r="BR207" i="1"/>
  <c r="BJ207" i="1"/>
  <c r="BD207" i="1"/>
  <c r="AN207" i="1"/>
  <c r="L207" i="1"/>
  <c r="BR206" i="1"/>
  <c r="BJ206" i="1"/>
  <c r="AN206" i="1"/>
  <c r="L206" i="1"/>
  <c r="BR205" i="1"/>
  <c r="BJ205" i="1"/>
  <c r="AN205" i="1"/>
  <c r="L205" i="1"/>
  <c r="BR204" i="1"/>
  <c r="BJ204" i="1"/>
  <c r="AN204" i="1"/>
  <c r="L204" i="1"/>
  <c r="BR203" i="1"/>
  <c r="BM203" i="1"/>
  <c r="BJ203" i="1"/>
  <c r="BD203" i="1"/>
  <c r="AN203" i="1"/>
  <c r="L203" i="1"/>
  <c r="BR202" i="1"/>
  <c r="BM202" i="1"/>
  <c r="BJ202" i="1"/>
  <c r="AN202" i="1"/>
  <c r="L202" i="1"/>
  <c r="BR201" i="1"/>
  <c r="BM201" i="1"/>
  <c r="BJ201" i="1"/>
  <c r="AN201" i="1"/>
  <c r="L201" i="1"/>
  <c r="BR200" i="1"/>
  <c r="BM200" i="1"/>
  <c r="BJ200" i="1"/>
  <c r="AN200" i="1"/>
  <c r="L200" i="1"/>
  <c r="BR199" i="1"/>
  <c r="BM199" i="1"/>
  <c r="BJ199" i="1"/>
  <c r="AN199" i="1"/>
  <c r="L199" i="1"/>
  <c r="BR198" i="1"/>
  <c r="BM198" i="1"/>
  <c r="BJ198" i="1"/>
  <c r="AN198" i="1"/>
  <c r="L198" i="1"/>
  <c r="BR197" i="1"/>
  <c r="BM197" i="1"/>
  <c r="BJ197" i="1"/>
  <c r="AN197" i="1"/>
  <c r="L197" i="1"/>
  <c r="BR196" i="1"/>
  <c r="BM196" i="1"/>
  <c r="BJ196" i="1"/>
  <c r="AN196" i="1"/>
  <c r="L196" i="1"/>
  <c r="BJ195" i="1"/>
  <c r="L195" i="1"/>
  <c r="BR194" i="1"/>
  <c r="BJ194" i="1"/>
  <c r="AN194" i="1"/>
  <c r="L194" i="1"/>
  <c r="BJ193" i="1"/>
  <c r="BD193" i="1"/>
  <c r="L193" i="1"/>
  <c r="BJ192" i="1"/>
  <c r="BD192" i="1"/>
  <c r="L192" i="1"/>
  <c r="BJ191" i="1"/>
  <c r="L191" i="1"/>
  <c r="BR190" i="1"/>
  <c r="BJ190" i="1"/>
  <c r="AN190" i="1"/>
  <c r="L190" i="1"/>
  <c r="BR189" i="1"/>
  <c r="BJ189" i="1"/>
  <c r="AN189" i="1"/>
  <c r="L189" i="1"/>
  <c r="BJ188" i="1"/>
  <c r="L188" i="1"/>
  <c r="BJ187" i="1"/>
  <c r="BD187" i="1"/>
  <c r="L187" i="1"/>
  <c r="BJ186" i="1"/>
  <c r="L186" i="1"/>
  <c r="BR185" i="1"/>
  <c r="BJ185" i="1"/>
  <c r="AN185" i="1"/>
  <c r="L185" i="1"/>
  <c r="BR184" i="1"/>
  <c r="BJ184" i="1"/>
  <c r="AN184" i="1"/>
  <c r="L184" i="1"/>
  <c r="BJ183" i="1"/>
  <c r="L183" i="1"/>
  <c r="BJ182" i="1"/>
  <c r="BD182" i="1"/>
  <c r="L182" i="1"/>
  <c r="BR181" i="1"/>
  <c r="BJ181" i="1"/>
  <c r="AN181" i="1"/>
  <c r="L181" i="1"/>
  <c r="BR180" i="1"/>
  <c r="BJ180" i="1"/>
  <c r="AN180" i="1"/>
  <c r="L180" i="1"/>
  <c r="BJ179" i="1"/>
  <c r="L179" i="1"/>
  <c r="BR178" i="1"/>
  <c r="BJ178" i="1"/>
  <c r="AN178" i="1"/>
  <c r="L178" i="1"/>
  <c r="BJ177" i="1"/>
  <c r="AN177" i="1"/>
  <c r="L177" i="1"/>
  <c r="BR176" i="1"/>
  <c r="BJ176" i="1"/>
  <c r="AN176" i="1"/>
  <c r="L176" i="1"/>
  <c r="BR175" i="1"/>
  <c r="BJ175" i="1"/>
  <c r="BD175" i="1"/>
  <c r="AN175" i="1"/>
  <c r="L175" i="1"/>
  <c r="BJ174" i="1"/>
  <c r="BD174" i="1"/>
  <c r="L174" i="1"/>
  <c r="BJ173" i="1"/>
  <c r="AN173" i="1"/>
  <c r="L173" i="1"/>
  <c r="BR172" i="1"/>
  <c r="BJ172" i="1"/>
  <c r="AN172" i="1"/>
  <c r="L172" i="1"/>
  <c r="BJ171" i="1"/>
  <c r="AN171" i="1"/>
  <c r="L171" i="1"/>
  <c r="BR170" i="1"/>
  <c r="BJ170" i="1"/>
  <c r="AN170" i="1"/>
  <c r="L170" i="1"/>
  <c r="BJ169" i="1"/>
  <c r="BD169" i="1"/>
  <c r="L169" i="1"/>
  <c r="BR168" i="1"/>
  <c r="BJ168" i="1"/>
  <c r="AN168" i="1"/>
  <c r="L168" i="1"/>
  <c r="BR167" i="1"/>
  <c r="BM167" i="1"/>
  <c r="BJ167" i="1"/>
  <c r="AN167" i="1"/>
  <c r="L167" i="1"/>
  <c r="BR166" i="1"/>
  <c r="BM166" i="1"/>
  <c r="BJ166" i="1"/>
  <c r="AN166" i="1"/>
  <c r="L166" i="1"/>
  <c r="BR165" i="1"/>
  <c r="BM165" i="1"/>
  <c r="BJ165" i="1"/>
  <c r="AN165" i="1"/>
  <c r="L165" i="1"/>
  <c r="BR164" i="1"/>
  <c r="BM164" i="1"/>
  <c r="BJ164" i="1"/>
  <c r="AN164" i="1"/>
  <c r="L164" i="1"/>
  <c r="BR163" i="1"/>
  <c r="BM163" i="1"/>
  <c r="BJ163" i="1"/>
  <c r="AN163" i="1"/>
  <c r="L163" i="1"/>
  <c r="BR162" i="1"/>
  <c r="BM162" i="1"/>
  <c r="BJ162" i="1"/>
  <c r="AN162" i="1"/>
  <c r="L162" i="1"/>
  <c r="BR161" i="1"/>
  <c r="BM161" i="1"/>
  <c r="BJ161" i="1"/>
  <c r="AN161" i="1"/>
  <c r="L161" i="1"/>
  <c r="BR160" i="1"/>
  <c r="BM160" i="1"/>
  <c r="BJ160" i="1"/>
  <c r="AN160" i="1"/>
  <c r="L160" i="1"/>
  <c r="BR159" i="1"/>
  <c r="BM159" i="1"/>
  <c r="BJ159" i="1"/>
  <c r="AN159" i="1"/>
  <c r="L159" i="1"/>
  <c r="BR158" i="1"/>
  <c r="BM158" i="1"/>
  <c r="BJ158" i="1"/>
  <c r="AN158" i="1"/>
  <c r="L158" i="1"/>
  <c r="BR157" i="1"/>
  <c r="BM157" i="1"/>
  <c r="BJ157" i="1"/>
  <c r="AN157" i="1"/>
  <c r="L157" i="1"/>
  <c r="BR156" i="1"/>
  <c r="BM156" i="1"/>
  <c r="BJ156" i="1"/>
  <c r="AN156" i="1"/>
  <c r="L156" i="1"/>
  <c r="BR155" i="1"/>
  <c r="BM155" i="1"/>
  <c r="BJ155" i="1"/>
  <c r="AN155" i="1"/>
  <c r="L155" i="1"/>
  <c r="BR154" i="1"/>
  <c r="BM154" i="1"/>
  <c r="BJ154" i="1"/>
  <c r="AN154" i="1"/>
  <c r="L154" i="1"/>
  <c r="BR153" i="1"/>
  <c r="BJ153" i="1"/>
  <c r="AN153" i="1"/>
  <c r="L153" i="1"/>
  <c r="BR152" i="1"/>
  <c r="BJ152" i="1"/>
  <c r="BD152" i="1"/>
  <c r="AN152" i="1"/>
  <c r="L152" i="1"/>
  <c r="BR151" i="1"/>
  <c r="BJ151" i="1"/>
  <c r="AN151" i="1"/>
  <c r="L151" i="1"/>
  <c r="BR150" i="1"/>
  <c r="BJ150" i="1"/>
  <c r="AN150" i="1"/>
  <c r="L150" i="1"/>
  <c r="BJ149" i="1"/>
  <c r="BD149" i="1"/>
  <c r="L149" i="1"/>
  <c r="BR148" i="1"/>
  <c r="BJ148" i="1"/>
  <c r="AN148" i="1"/>
  <c r="L148" i="1"/>
  <c r="BR147" i="1"/>
  <c r="BJ147" i="1"/>
  <c r="AN147" i="1"/>
  <c r="L147" i="1"/>
  <c r="BJ146" i="1"/>
  <c r="AN146" i="1"/>
  <c r="L146" i="1"/>
  <c r="BR145" i="1"/>
  <c r="BJ145" i="1"/>
  <c r="AN145" i="1"/>
  <c r="L145" i="1"/>
  <c r="BJ144" i="1"/>
  <c r="BD144" i="1"/>
  <c r="L144" i="1"/>
  <c r="BR143" i="1"/>
  <c r="BJ143" i="1"/>
  <c r="AN143" i="1"/>
  <c r="L143" i="1"/>
  <c r="BR142" i="1"/>
  <c r="BJ142" i="1"/>
  <c r="AN142" i="1"/>
  <c r="L142" i="1"/>
  <c r="BR141" i="1"/>
  <c r="BJ141" i="1"/>
  <c r="AN141" i="1"/>
  <c r="L141" i="1"/>
  <c r="BR140" i="1"/>
  <c r="BJ140" i="1"/>
  <c r="AN140" i="1"/>
  <c r="L140" i="1"/>
  <c r="BR139" i="1"/>
  <c r="BJ139" i="1"/>
  <c r="AN139" i="1"/>
  <c r="L139" i="1"/>
  <c r="BJ138" i="1"/>
  <c r="L138" i="1"/>
  <c r="BR137" i="1"/>
  <c r="BJ137" i="1"/>
  <c r="AN137" i="1"/>
  <c r="L137" i="1"/>
  <c r="BR136" i="1"/>
  <c r="BM136" i="1"/>
  <c r="BJ136" i="1"/>
  <c r="AN136" i="1"/>
  <c r="L136" i="1"/>
  <c r="BR135" i="1"/>
  <c r="BM135" i="1"/>
  <c r="BJ135" i="1"/>
  <c r="BD135" i="1"/>
  <c r="AN135" i="1"/>
  <c r="L135" i="1"/>
  <c r="BR134" i="1"/>
  <c r="BM134" i="1"/>
  <c r="BJ134" i="1"/>
  <c r="AN134" i="1"/>
  <c r="L134" i="1"/>
  <c r="BR133" i="1"/>
  <c r="BM133" i="1"/>
  <c r="BJ133" i="1"/>
  <c r="AN133" i="1"/>
  <c r="L133" i="1"/>
  <c r="BM132" i="1"/>
  <c r="BJ132" i="1"/>
  <c r="AN132" i="1"/>
  <c r="L132" i="1"/>
  <c r="BR131" i="1"/>
  <c r="BM131" i="1"/>
  <c r="BJ131" i="1"/>
  <c r="AN131" i="1"/>
  <c r="L131" i="1"/>
  <c r="BR130" i="1"/>
  <c r="BM130" i="1"/>
  <c r="BJ130" i="1"/>
  <c r="AN130" i="1"/>
  <c r="L130" i="1"/>
  <c r="BR129" i="1"/>
  <c r="BM129" i="1"/>
  <c r="BJ129" i="1"/>
  <c r="AN129" i="1"/>
  <c r="L129" i="1"/>
  <c r="BR128" i="1"/>
  <c r="BM128" i="1"/>
  <c r="BJ128" i="1"/>
  <c r="AN128" i="1"/>
  <c r="L128" i="1"/>
  <c r="BR127" i="1"/>
  <c r="BM127" i="1"/>
  <c r="BJ127" i="1"/>
  <c r="AN127" i="1"/>
  <c r="L127" i="1"/>
  <c r="BR126" i="1"/>
  <c r="BM126" i="1"/>
  <c r="BJ126" i="1"/>
  <c r="AN126" i="1"/>
  <c r="L126" i="1"/>
  <c r="BR125" i="1"/>
  <c r="BM125" i="1"/>
  <c r="BJ125" i="1"/>
  <c r="AN125" i="1"/>
  <c r="L125" i="1"/>
  <c r="BR124" i="1"/>
  <c r="BM124" i="1"/>
  <c r="BJ124" i="1"/>
  <c r="AN124" i="1"/>
  <c r="L124" i="1"/>
  <c r="BR123" i="1"/>
  <c r="BM123" i="1"/>
  <c r="BJ123" i="1"/>
  <c r="AN123" i="1"/>
  <c r="L123" i="1"/>
  <c r="BR122" i="1"/>
  <c r="BM122" i="1"/>
  <c r="BJ122" i="1"/>
  <c r="AN122" i="1"/>
  <c r="L122" i="1"/>
  <c r="BR121" i="1"/>
  <c r="BM121" i="1"/>
  <c r="BJ121" i="1"/>
  <c r="AN121" i="1"/>
  <c r="L121" i="1"/>
  <c r="BR120" i="1"/>
  <c r="BM120" i="1"/>
  <c r="BJ120" i="1"/>
  <c r="AN120" i="1"/>
  <c r="L120" i="1"/>
  <c r="BR119" i="1"/>
  <c r="BM119" i="1"/>
  <c r="BJ119" i="1"/>
  <c r="AN119" i="1"/>
  <c r="L119" i="1"/>
  <c r="BR118" i="1"/>
  <c r="BM118" i="1"/>
  <c r="BJ118" i="1"/>
  <c r="AN118" i="1"/>
  <c r="L118" i="1"/>
  <c r="BR117" i="1"/>
  <c r="BM117" i="1"/>
  <c r="BJ117" i="1"/>
  <c r="AN117" i="1"/>
  <c r="L117" i="1"/>
  <c r="BR116" i="1"/>
  <c r="BM116" i="1"/>
  <c r="BJ116" i="1"/>
  <c r="AN116" i="1"/>
  <c r="L116" i="1"/>
  <c r="BJ115" i="1"/>
  <c r="AN115" i="1"/>
  <c r="L115" i="1"/>
  <c r="BR114" i="1"/>
  <c r="BJ114" i="1"/>
  <c r="AN114" i="1"/>
  <c r="L114" i="1"/>
  <c r="BJ113" i="1"/>
  <c r="AN113" i="1"/>
  <c r="L113" i="1"/>
  <c r="BR112" i="1"/>
  <c r="BJ112" i="1"/>
  <c r="AN112" i="1"/>
  <c r="L112" i="1"/>
  <c r="BR111" i="1"/>
  <c r="BJ111" i="1"/>
  <c r="AN111" i="1"/>
  <c r="L111" i="1"/>
  <c r="BR110" i="1"/>
  <c r="BJ110" i="1"/>
  <c r="AN110" i="1"/>
  <c r="L110" i="1"/>
  <c r="BR109" i="1"/>
  <c r="BJ109" i="1"/>
  <c r="AN109" i="1"/>
  <c r="L109" i="1"/>
  <c r="BJ108" i="1"/>
  <c r="BD108" i="1"/>
  <c r="L108" i="1"/>
  <c r="BR107" i="1"/>
  <c r="BJ107" i="1"/>
  <c r="AN107" i="1"/>
  <c r="L107" i="1"/>
  <c r="BR106" i="1"/>
  <c r="BJ106" i="1"/>
  <c r="AN106" i="1"/>
  <c r="L106" i="1"/>
  <c r="BR105" i="1"/>
  <c r="BJ105" i="1"/>
  <c r="AN105" i="1"/>
  <c r="L105" i="1"/>
  <c r="BR104" i="1"/>
  <c r="BJ104" i="1"/>
  <c r="AN104" i="1"/>
  <c r="L104" i="1"/>
  <c r="BR103" i="1"/>
  <c r="BJ103" i="1"/>
  <c r="AN103" i="1"/>
  <c r="L103" i="1"/>
  <c r="BR102" i="1"/>
  <c r="BJ102" i="1"/>
  <c r="AN102" i="1"/>
  <c r="L102" i="1"/>
  <c r="BR101" i="1"/>
  <c r="BJ101" i="1"/>
  <c r="AN101" i="1"/>
  <c r="L101" i="1"/>
  <c r="BR100" i="1"/>
  <c r="BJ100" i="1"/>
  <c r="AN100" i="1"/>
  <c r="L100" i="1"/>
  <c r="BR99" i="1"/>
  <c r="BJ99" i="1"/>
  <c r="AN99" i="1"/>
  <c r="L99" i="1"/>
  <c r="BR98" i="1"/>
  <c r="BJ98" i="1"/>
  <c r="AN98" i="1"/>
  <c r="L98" i="1"/>
  <c r="BR97" i="1"/>
  <c r="BJ97" i="1"/>
  <c r="AN97" i="1"/>
  <c r="L97" i="1"/>
  <c r="BR96" i="1"/>
  <c r="BJ96" i="1"/>
  <c r="AN96" i="1"/>
  <c r="L96" i="1"/>
  <c r="BR95" i="1"/>
  <c r="BJ95" i="1"/>
  <c r="AN95" i="1"/>
  <c r="L95" i="1"/>
  <c r="BR94" i="1"/>
  <c r="BJ94" i="1"/>
  <c r="AN94" i="1"/>
  <c r="L94" i="1"/>
  <c r="BR93" i="1"/>
  <c r="BJ93" i="1"/>
  <c r="AN93" i="1"/>
  <c r="L93" i="1"/>
  <c r="BR92" i="1"/>
  <c r="BJ92" i="1"/>
  <c r="AN92" i="1"/>
  <c r="L92" i="1"/>
  <c r="BR91" i="1"/>
  <c r="BJ91" i="1"/>
  <c r="AN91" i="1"/>
  <c r="L91" i="1"/>
  <c r="BR90" i="1"/>
  <c r="BJ90" i="1"/>
  <c r="BD90" i="1"/>
  <c r="AN90" i="1"/>
  <c r="L90" i="1"/>
  <c r="BR89" i="1"/>
  <c r="BJ89" i="1"/>
  <c r="AN89" i="1"/>
  <c r="L89" i="1"/>
  <c r="BR88" i="1"/>
  <c r="BJ88" i="1"/>
  <c r="AN88" i="1"/>
  <c r="L88" i="1"/>
  <c r="BR87" i="1"/>
  <c r="BJ87" i="1"/>
  <c r="AN87" i="1"/>
  <c r="L87" i="1"/>
  <c r="BR86" i="1"/>
  <c r="BJ86" i="1"/>
  <c r="AN86" i="1"/>
  <c r="L86" i="1"/>
  <c r="BR85" i="1"/>
  <c r="BJ85" i="1"/>
  <c r="AN85" i="1"/>
  <c r="L85" i="1"/>
  <c r="BJ84" i="1"/>
  <c r="L84" i="1"/>
  <c r="BR83" i="1"/>
  <c r="BM83" i="1"/>
  <c r="BJ83" i="1"/>
  <c r="AN83" i="1"/>
  <c r="L83" i="1"/>
  <c r="BR82" i="1"/>
  <c r="BM82" i="1"/>
  <c r="BJ82" i="1"/>
  <c r="AN82" i="1"/>
  <c r="L82" i="1"/>
  <c r="BR81" i="1"/>
  <c r="BM81" i="1"/>
  <c r="BJ81" i="1"/>
  <c r="AN81" i="1"/>
  <c r="L81" i="1"/>
  <c r="BR80" i="1"/>
  <c r="BM80" i="1"/>
  <c r="BJ80" i="1"/>
  <c r="AN80" i="1"/>
  <c r="L80" i="1"/>
  <c r="BR79" i="1"/>
  <c r="BM79" i="1"/>
  <c r="BJ79" i="1"/>
  <c r="AN79" i="1"/>
  <c r="L79" i="1"/>
  <c r="BR78" i="1"/>
  <c r="BM78" i="1"/>
  <c r="BJ78" i="1"/>
  <c r="AN78" i="1"/>
  <c r="L78" i="1"/>
  <c r="BR77" i="1"/>
  <c r="BM77" i="1"/>
  <c r="BJ77" i="1"/>
  <c r="AN77" i="1"/>
  <c r="L77" i="1"/>
  <c r="BR76" i="1"/>
  <c r="BM76" i="1"/>
  <c r="BJ76" i="1"/>
  <c r="AN76" i="1"/>
  <c r="L76" i="1"/>
  <c r="BR75" i="1"/>
  <c r="BM75" i="1"/>
  <c r="BJ75" i="1"/>
  <c r="AN75" i="1"/>
  <c r="L75" i="1"/>
  <c r="BR74" i="1"/>
  <c r="BM74" i="1"/>
  <c r="BJ74" i="1"/>
  <c r="AN74" i="1"/>
  <c r="L74" i="1"/>
  <c r="BR73" i="1"/>
  <c r="BM73" i="1"/>
  <c r="BJ73" i="1"/>
  <c r="AN73" i="1"/>
  <c r="L73" i="1"/>
  <c r="BR72" i="1"/>
  <c r="BM72" i="1"/>
  <c r="BJ72" i="1"/>
  <c r="AN72" i="1"/>
  <c r="L72" i="1"/>
  <c r="BR71" i="1"/>
  <c r="BM71" i="1"/>
  <c r="BJ71" i="1"/>
  <c r="AN71" i="1"/>
  <c r="L71" i="1"/>
  <c r="BM70" i="1"/>
  <c r="BJ70" i="1"/>
  <c r="AN70" i="1"/>
  <c r="L70" i="1"/>
  <c r="BR69" i="1"/>
  <c r="BM69" i="1"/>
  <c r="BJ69" i="1"/>
  <c r="AN69" i="1"/>
  <c r="L69" i="1"/>
  <c r="BR68" i="1"/>
  <c r="BM68" i="1"/>
  <c r="BJ68" i="1"/>
  <c r="AN68" i="1"/>
  <c r="L68" i="1"/>
  <c r="BR67" i="1"/>
  <c r="BM67" i="1"/>
  <c r="BJ67" i="1"/>
  <c r="AN67" i="1"/>
  <c r="L67" i="1"/>
  <c r="BR66" i="1"/>
  <c r="BM66" i="1"/>
  <c r="BJ66" i="1"/>
  <c r="AN66" i="1"/>
  <c r="L66" i="1"/>
  <c r="BR65" i="1"/>
  <c r="BM65" i="1"/>
  <c r="BJ65" i="1"/>
  <c r="AN65" i="1"/>
  <c r="L65" i="1"/>
  <c r="BR64" i="1"/>
  <c r="BM64" i="1"/>
  <c r="BJ64" i="1"/>
  <c r="BD64" i="1"/>
  <c r="AN64" i="1"/>
  <c r="L64" i="1"/>
  <c r="BJ63" i="1"/>
  <c r="AN63" i="1"/>
  <c r="L63" i="1"/>
  <c r="BJ62" i="1"/>
  <c r="BD62" i="1"/>
  <c r="L62" i="1"/>
  <c r="BJ61" i="1"/>
  <c r="BD61" i="1"/>
  <c r="L61" i="1"/>
  <c r="BR60" i="1"/>
  <c r="BJ60" i="1"/>
  <c r="AN60" i="1"/>
  <c r="L60" i="1"/>
  <c r="BJ59" i="1"/>
  <c r="BD59" i="1"/>
  <c r="L59" i="1"/>
  <c r="BR58" i="1"/>
  <c r="BJ58" i="1"/>
  <c r="AN58" i="1"/>
  <c r="L58" i="1"/>
  <c r="BR57" i="1"/>
  <c r="BJ57" i="1"/>
  <c r="AN57" i="1"/>
  <c r="L57" i="1"/>
  <c r="BR56" i="1"/>
  <c r="BJ56" i="1"/>
  <c r="AN56" i="1"/>
  <c r="L56" i="1"/>
  <c r="BR55" i="1"/>
  <c r="BJ55" i="1"/>
  <c r="BD55" i="1"/>
  <c r="AN55" i="1"/>
  <c r="L55" i="1"/>
  <c r="BR54" i="1"/>
  <c r="BJ54" i="1"/>
  <c r="AN54" i="1"/>
  <c r="L54" i="1"/>
  <c r="BR53" i="1"/>
  <c r="BJ53" i="1"/>
  <c r="AN53" i="1"/>
  <c r="L53" i="1"/>
  <c r="BR52" i="1"/>
  <c r="BJ52" i="1"/>
  <c r="AN52" i="1"/>
  <c r="L52" i="1"/>
  <c r="BR51" i="1"/>
  <c r="BJ51" i="1"/>
  <c r="AN51" i="1"/>
  <c r="L51" i="1"/>
  <c r="BJ50" i="1"/>
  <c r="L50" i="1"/>
  <c r="BR49" i="1"/>
  <c r="BJ49" i="1"/>
  <c r="BD49" i="1"/>
  <c r="AN49" i="1"/>
  <c r="L49" i="1"/>
  <c r="BR48" i="1"/>
  <c r="BJ48" i="1"/>
  <c r="AN48" i="1"/>
  <c r="L48" i="1"/>
  <c r="BR47" i="1"/>
  <c r="BJ47" i="1"/>
  <c r="AN47" i="1"/>
  <c r="L47" i="1"/>
  <c r="BR46" i="1"/>
  <c r="BJ46" i="1"/>
  <c r="AN46" i="1"/>
  <c r="L46" i="1"/>
  <c r="BR45" i="1"/>
  <c r="BJ45" i="1"/>
  <c r="AN45" i="1"/>
  <c r="L45" i="1"/>
  <c r="BR44" i="1"/>
  <c r="BM44" i="1"/>
  <c r="BJ44" i="1"/>
  <c r="AN44" i="1"/>
  <c r="L44" i="1"/>
  <c r="BR43" i="1"/>
  <c r="BM43" i="1"/>
  <c r="BJ43" i="1"/>
  <c r="AN43" i="1"/>
  <c r="L43" i="1"/>
  <c r="BR42" i="1"/>
  <c r="BM42" i="1"/>
  <c r="BJ42" i="1"/>
  <c r="AN42" i="1"/>
  <c r="L42" i="1"/>
  <c r="BR41" i="1"/>
  <c r="BM41" i="1"/>
  <c r="BJ41" i="1"/>
  <c r="AN41" i="1"/>
  <c r="L41" i="1"/>
  <c r="BR40" i="1"/>
  <c r="BM40" i="1"/>
  <c r="BJ40" i="1"/>
  <c r="AN40" i="1"/>
  <c r="L40" i="1"/>
  <c r="BR39" i="1"/>
  <c r="BM39" i="1"/>
  <c r="BJ39" i="1"/>
  <c r="BD39" i="1"/>
  <c r="AN39" i="1"/>
  <c r="L39" i="1"/>
  <c r="BR38" i="1"/>
  <c r="BM38" i="1"/>
  <c r="BJ38" i="1"/>
  <c r="AN38" i="1"/>
  <c r="L38" i="1"/>
  <c r="BR37" i="1"/>
  <c r="BM37" i="1"/>
  <c r="BJ37" i="1"/>
  <c r="AN37" i="1"/>
  <c r="L37" i="1"/>
  <c r="BR36" i="1"/>
  <c r="BM36" i="1"/>
  <c r="BJ36" i="1"/>
  <c r="AN36" i="1"/>
  <c r="L36" i="1"/>
  <c r="BR35" i="1"/>
  <c r="BM35" i="1"/>
  <c r="BJ35" i="1"/>
  <c r="AN35" i="1"/>
  <c r="L35" i="1"/>
  <c r="BR34" i="1"/>
  <c r="BM34" i="1"/>
  <c r="BJ34" i="1"/>
  <c r="AN34" i="1"/>
  <c r="L34" i="1"/>
  <c r="BR33" i="1"/>
  <c r="BM33" i="1"/>
  <c r="BJ33" i="1"/>
  <c r="AN33" i="1"/>
  <c r="L33" i="1"/>
  <c r="BR32" i="1"/>
  <c r="BM32" i="1"/>
  <c r="BJ32" i="1"/>
  <c r="AN32" i="1"/>
  <c r="L32" i="1"/>
  <c r="BR31" i="1"/>
  <c r="BM31" i="1"/>
  <c r="BJ31" i="1"/>
  <c r="AN31" i="1"/>
  <c r="L31" i="1"/>
  <c r="BR30" i="1"/>
  <c r="BM30" i="1"/>
  <c r="BJ30" i="1"/>
  <c r="AN30" i="1"/>
  <c r="L30" i="1"/>
  <c r="BR29" i="1"/>
  <c r="BM29" i="1"/>
  <c r="BJ29" i="1"/>
  <c r="AN29" i="1"/>
  <c r="L29" i="1"/>
  <c r="BR28" i="1"/>
  <c r="BM28" i="1"/>
  <c r="BJ28" i="1"/>
  <c r="AN28" i="1"/>
  <c r="L28" i="1"/>
  <c r="BR27" i="1"/>
  <c r="BM27" i="1"/>
  <c r="BJ27" i="1"/>
  <c r="AN27" i="1"/>
  <c r="L27" i="1"/>
  <c r="BR26" i="1"/>
  <c r="BM26" i="1"/>
  <c r="BJ26" i="1"/>
  <c r="AN26" i="1"/>
  <c r="L26" i="1"/>
  <c r="BR25" i="1"/>
  <c r="BM25" i="1"/>
  <c r="BJ25" i="1"/>
  <c r="AN25" i="1"/>
  <c r="L25" i="1"/>
  <c r="BR24" i="1"/>
  <c r="BJ24" i="1"/>
  <c r="AN24" i="1"/>
  <c r="L24" i="1"/>
  <c r="BJ23" i="1"/>
  <c r="AN23" i="1"/>
  <c r="L23" i="1"/>
  <c r="BR22" i="1"/>
  <c r="BJ22" i="1"/>
  <c r="BD22" i="1"/>
  <c r="L22" i="1"/>
  <c r="BJ21" i="1"/>
  <c r="AN21" i="1"/>
  <c r="L21" i="1"/>
  <c r="BR20" i="1"/>
  <c r="BJ20" i="1"/>
  <c r="AN20" i="1"/>
  <c r="L20" i="1"/>
  <c r="BJ19" i="1"/>
  <c r="AN19" i="1"/>
  <c r="L19" i="1"/>
  <c r="BJ18" i="1"/>
  <c r="L18" i="1"/>
  <c r="BR17" i="1"/>
  <c r="BJ17" i="1"/>
  <c r="BD17" i="1"/>
  <c r="L17" i="1"/>
  <c r="BR16" i="1"/>
  <c r="BJ16" i="1"/>
  <c r="AN16" i="1"/>
  <c r="L16" i="1"/>
  <c r="BR15" i="1"/>
  <c r="BM15" i="1"/>
  <c r="BJ15" i="1"/>
  <c r="AN15" i="1"/>
  <c r="L15" i="1"/>
  <c r="BR14" i="1"/>
  <c r="BM14" i="1"/>
  <c r="BJ14" i="1"/>
  <c r="AN14" i="1"/>
  <c r="L14" i="1"/>
  <c r="BR13" i="1"/>
  <c r="BM13" i="1"/>
  <c r="BJ13" i="1"/>
  <c r="AN13" i="1"/>
  <c r="L13" i="1"/>
  <c r="BR12" i="1"/>
  <c r="BM12" i="1"/>
  <c r="BJ12" i="1"/>
  <c r="AN12" i="1"/>
  <c r="L12" i="1"/>
  <c r="BR11" i="1"/>
  <c r="BM11" i="1"/>
  <c r="BJ11" i="1"/>
  <c r="AN11" i="1"/>
  <c r="L11" i="1"/>
  <c r="BR10" i="1"/>
  <c r="BM10" i="1"/>
  <c r="BJ10" i="1"/>
  <c r="AN10" i="1"/>
  <c r="L10" i="1"/>
  <c r="BR9" i="1"/>
  <c r="BM9" i="1"/>
  <c r="BJ9" i="1"/>
  <c r="AN9" i="1"/>
  <c r="L9" i="1"/>
  <c r="BR8" i="1"/>
  <c r="BM8" i="1"/>
  <c r="BJ8" i="1"/>
  <c r="AN8" i="1"/>
  <c r="L8" i="1"/>
  <c r="BR7" i="1"/>
  <c r="BJ7" i="1"/>
  <c r="AN7" i="1"/>
  <c r="L7" i="1"/>
  <c r="BR6" i="1"/>
  <c r="BJ6" i="1"/>
  <c r="AN6" i="1"/>
  <c r="L6" i="1"/>
  <c r="BR5" i="1"/>
  <c r="BJ5" i="1"/>
  <c r="AN5" i="1"/>
  <c r="L5" i="1"/>
  <c r="BR4" i="1"/>
  <c r="BJ4" i="1"/>
  <c r="AN4" i="1"/>
  <c r="L4" i="1"/>
  <c r="BR3" i="1"/>
  <c r="BM3" i="1"/>
  <c r="BJ3" i="1"/>
  <c r="AN3" i="1"/>
  <c r="L3" i="1"/>
  <c r="BR2" i="1"/>
  <c r="BM2" i="1"/>
  <c r="BJ2" i="1"/>
  <c r="AN2" i="1"/>
  <c r="L2" i="1"/>
  <c r="L873" i="1" l="1"/>
  <c r="M873" i="1" s="1"/>
  <c r="Q873" i="1" s="1"/>
  <c r="L912" i="1"/>
  <c r="M912" i="1" s="1"/>
  <c r="Q912" i="1" s="1"/>
  <c r="M799" i="1"/>
  <c r="Q799" i="1" s="1"/>
  <c r="L864" i="1"/>
  <c r="M864" i="1" s="1"/>
  <c r="Q864" i="1" s="1"/>
  <c r="Q777" i="1"/>
  <c r="N777" i="1"/>
  <c r="M795" i="1"/>
  <c r="Q795" i="1" s="1"/>
  <c r="Q759" i="1"/>
  <c r="N759" i="1"/>
  <c r="Q778" i="1"/>
  <c r="M796" i="1"/>
  <c r="Q796" i="1" s="1"/>
  <c r="Q779" i="1"/>
  <c r="M797" i="1"/>
  <c r="Q797" i="1" s="1"/>
  <c r="M798" i="1"/>
  <c r="Q798" i="1" s="1"/>
  <c r="Q780" i="1"/>
  <c r="Q811" i="1"/>
  <c r="N811" i="1"/>
  <c r="M800" i="1"/>
  <c r="Q800" i="1" s="1"/>
  <c r="Q782" i="1"/>
  <c r="M801" i="1"/>
  <c r="Q801" i="1" s="1"/>
  <c r="Q783" i="1"/>
  <c r="Q839" i="1"/>
  <c r="N839" i="1"/>
  <c r="Q768" i="1"/>
  <c r="N768" i="1"/>
  <c r="N845" i="1"/>
  <c r="Q845" i="1"/>
  <c r="M803" i="1"/>
  <c r="L868" i="1"/>
  <c r="M868" i="1" s="1"/>
  <c r="Q868" i="1" s="1"/>
  <c r="L891" i="1"/>
  <c r="M891" i="1" s="1"/>
  <c r="Q891" i="1" s="1"/>
  <c r="L907" i="1"/>
  <c r="M907" i="1" s="1"/>
  <c r="Q907" i="1" s="1"/>
  <c r="M804" i="1"/>
  <c r="L863" i="1"/>
  <c r="M863" i="1" s="1"/>
  <c r="Q863" i="1" s="1"/>
  <c r="L881" i="1"/>
  <c r="M881" i="1" s="1"/>
  <c r="L886" i="1"/>
  <c r="M886" i="1" s="1"/>
  <c r="Q886" i="1" s="1"/>
  <c r="L902" i="1"/>
  <c r="M902" i="1" s="1"/>
  <c r="Q902" i="1" s="1"/>
  <c r="L918" i="1"/>
  <c r="M918" i="1" s="1"/>
  <c r="Q918" i="1" s="1"/>
  <c r="M805" i="1"/>
  <c r="L858" i="1"/>
  <c r="M858" i="1" s="1"/>
  <c r="Q858" i="1" s="1"/>
  <c r="L874" i="1"/>
  <c r="M874" i="1" s="1"/>
  <c r="Q874" i="1" s="1"/>
  <c r="L897" i="1"/>
  <c r="M897" i="1" s="1"/>
  <c r="Q897" i="1" s="1"/>
  <c r="L913" i="1"/>
  <c r="M913" i="1" s="1"/>
  <c r="Q913" i="1" s="1"/>
  <c r="M806" i="1"/>
  <c r="L869" i="1"/>
  <c r="M869" i="1" s="1"/>
  <c r="Q869" i="1" s="1"/>
  <c r="L892" i="1"/>
  <c r="M892" i="1" s="1"/>
  <c r="Q892" i="1" s="1"/>
  <c r="L908" i="1"/>
  <c r="M908" i="1" s="1"/>
  <c r="Q908" i="1" s="1"/>
  <c r="L887" i="1"/>
  <c r="M887" i="1" s="1"/>
  <c r="Q887" i="1" s="1"/>
  <c r="L903" i="1"/>
  <c r="M903" i="1" s="1"/>
  <c r="Q903" i="1" s="1"/>
  <c r="L919" i="1"/>
  <c r="M919" i="1" s="1"/>
  <c r="Q919" i="1" s="1"/>
  <c r="M807" i="1"/>
  <c r="Q781" i="1"/>
  <c r="M808" i="1"/>
  <c r="L854" i="1"/>
  <c r="L859" i="1"/>
  <c r="M859" i="1" s="1"/>
  <c r="Q859" i="1" s="1"/>
  <c r="L875" i="1"/>
  <c r="M875" i="1" s="1"/>
  <c r="Q875" i="1" s="1"/>
  <c r="L882" i="1"/>
  <c r="M882" i="1" s="1"/>
  <c r="Q882" i="1" s="1"/>
  <c r="L898" i="1"/>
  <c r="M898" i="1" s="1"/>
  <c r="Q898" i="1" s="1"/>
  <c r="L914" i="1"/>
  <c r="M914" i="1" s="1"/>
  <c r="Q914" i="1" s="1"/>
  <c r="L870" i="1"/>
  <c r="M870" i="1" s="1"/>
  <c r="Q870" i="1" s="1"/>
  <c r="L893" i="1"/>
  <c r="M893" i="1" s="1"/>
  <c r="Q893" i="1" s="1"/>
  <c r="L909" i="1"/>
  <c r="M909" i="1" s="1"/>
  <c r="Q909" i="1" s="1"/>
  <c r="L865" i="1"/>
  <c r="M865" i="1" s="1"/>
  <c r="Q865" i="1" s="1"/>
  <c r="L888" i="1"/>
  <c r="M888" i="1" s="1"/>
  <c r="Q888" i="1" s="1"/>
  <c r="L904" i="1"/>
  <c r="M904" i="1" s="1"/>
  <c r="Q904" i="1" s="1"/>
  <c r="L920" i="1"/>
  <c r="M920" i="1" s="1"/>
  <c r="Q920" i="1" s="1"/>
  <c r="N834" i="1"/>
  <c r="L860" i="1"/>
  <c r="M860" i="1" s="1"/>
  <c r="Q860" i="1" s="1"/>
  <c r="L876" i="1"/>
  <c r="M876" i="1" s="1"/>
  <c r="Q876" i="1" s="1"/>
  <c r="L883" i="1"/>
  <c r="M883" i="1" s="1"/>
  <c r="Q883" i="1" s="1"/>
  <c r="L899" i="1"/>
  <c r="M899" i="1" s="1"/>
  <c r="Q899" i="1" s="1"/>
  <c r="L915" i="1"/>
  <c r="M915" i="1" s="1"/>
  <c r="Q915" i="1" s="1"/>
  <c r="L855" i="1"/>
  <c r="M855" i="1" s="1"/>
  <c r="Q855" i="1" s="1"/>
  <c r="L871" i="1"/>
  <c r="M871" i="1" s="1"/>
  <c r="Q871" i="1" s="1"/>
  <c r="L894" i="1"/>
  <c r="M894" i="1" s="1"/>
  <c r="Q894" i="1" s="1"/>
  <c r="L910" i="1"/>
  <c r="M910" i="1" s="1"/>
  <c r="Q910" i="1" s="1"/>
  <c r="L866" i="1"/>
  <c r="M866" i="1" s="1"/>
  <c r="Q866" i="1" s="1"/>
  <c r="L889" i="1"/>
  <c r="M889" i="1" s="1"/>
  <c r="Q889" i="1" s="1"/>
  <c r="L905" i="1"/>
  <c r="M905" i="1" s="1"/>
  <c r="Q905" i="1" s="1"/>
  <c r="L921" i="1"/>
  <c r="M921" i="1" s="1"/>
  <c r="Q921" i="1" s="1"/>
  <c r="L861" i="1"/>
  <c r="M861" i="1" s="1"/>
  <c r="Q861" i="1" s="1"/>
  <c r="L877" i="1"/>
  <c r="M877" i="1" s="1"/>
  <c r="Q877" i="1" s="1"/>
  <c r="L884" i="1"/>
  <c r="M884" i="1" s="1"/>
  <c r="Q884" i="1" s="1"/>
  <c r="L900" i="1"/>
  <c r="M900" i="1" s="1"/>
  <c r="Q900" i="1" s="1"/>
  <c r="L916" i="1"/>
  <c r="M916" i="1" s="1"/>
  <c r="Q916" i="1" s="1"/>
  <c r="L856" i="1"/>
  <c r="M856" i="1" s="1"/>
  <c r="Q856" i="1" s="1"/>
  <c r="L872" i="1"/>
  <c r="M872" i="1" s="1"/>
  <c r="Q872" i="1" s="1"/>
  <c r="L895" i="1"/>
  <c r="M895" i="1" s="1"/>
  <c r="Q895" i="1" s="1"/>
  <c r="L911" i="1"/>
  <c r="M911" i="1" s="1"/>
  <c r="Q911" i="1" s="1"/>
  <c r="L867" i="1"/>
  <c r="M867" i="1" s="1"/>
  <c r="Q867" i="1" s="1"/>
  <c r="L890" i="1"/>
  <c r="M890" i="1" s="1"/>
  <c r="Q890" i="1" s="1"/>
  <c r="L906" i="1"/>
  <c r="M906" i="1" s="1"/>
  <c r="Q906" i="1" s="1"/>
  <c r="L922" i="1"/>
  <c r="M922" i="1" s="1"/>
  <c r="Q922" i="1" s="1"/>
  <c r="N786" i="1"/>
  <c r="L862" i="1"/>
  <c r="M862" i="1" s="1"/>
  <c r="Q862" i="1" s="1"/>
  <c r="L878" i="1"/>
  <c r="M878" i="1" s="1"/>
  <c r="Q878" i="1" s="1"/>
  <c r="L885" i="1"/>
  <c r="M885" i="1" s="1"/>
  <c r="Q885" i="1" s="1"/>
  <c r="L901" i="1"/>
  <c r="M901" i="1" s="1"/>
  <c r="Q901" i="1" s="1"/>
  <c r="L917" i="1"/>
  <c r="M917" i="1" s="1"/>
  <c r="Q917" i="1" s="1"/>
  <c r="L857" i="1"/>
  <c r="M857" i="1" s="1"/>
  <c r="Q857" i="1" s="1"/>
  <c r="L896" i="1"/>
  <c r="M896" i="1" s="1"/>
  <c r="Q896" i="1" s="1"/>
  <c r="K854" i="1" l="1"/>
  <c r="Q881" i="1"/>
  <c r="N881" i="1"/>
  <c r="M854" i="1"/>
  <c r="Q854" i="1" l="1"/>
  <c r="N854" i="1"/>
</calcChain>
</file>

<file path=xl/sharedStrings.xml><?xml version="1.0" encoding="utf-8"?>
<sst xmlns="http://schemas.openxmlformats.org/spreadsheetml/2006/main" count="5740" uniqueCount="465">
  <si>
    <t>Local Diagnostic Unique ID</t>
  </si>
  <si>
    <t>dates</t>
  </si>
  <si>
    <t>BagNumbers</t>
  </si>
  <si>
    <t>weight (g)</t>
  </si>
  <si>
    <t>Site</t>
  </si>
  <si>
    <t>Period</t>
  </si>
  <si>
    <t>Region</t>
  </si>
  <si>
    <t>BagNo</t>
  </si>
  <si>
    <t>GPS Point Name</t>
  </si>
  <si>
    <t>counts</t>
  </si>
  <si>
    <t>TypeCounts</t>
  </si>
  <si>
    <t>weight concat</t>
  </si>
  <si>
    <t>24 Part of Vessel</t>
  </si>
  <si>
    <t>25 Vessel Form</t>
  </si>
  <si>
    <t>Rim Type</t>
  </si>
  <si>
    <t>28  Rim Profile</t>
  </si>
  <si>
    <t>29 Construction Method</t>
  </si>
  <si>
    <t>30 Interior Color</t>
  </si>
  <si>
    <t>31  Temper  Particles</t>
  </si>
  <si>
    <t>32 Exterior Clay Color</t>
  </si>
  <si>
    <t>33 Interior Clay Color</t>
  </si>
  <si>
    <t>34 Exterior Slip</t>
  </si>
  <si>
    <t>35 Interior Slip</t>
  </si>
  <si>
    <t>36 Exterior Paint</t>
  </si>
  <si>
    <t>37 Interior Paint</t>
  </si>
  <si>
    <t>38 Exterior Burnishing</t>
  </si>
  <si>
    <t>39 Interior Burnishing</t>
  </si>
  <si>
    <t>40 Location of Decoration</t>
  </si>
  <si>
    <t>Decoration Type</t>
  </si>
  <si>
    <t>Sherd thickness</t>
  </si>
  <si>
    <t>Diameter</t>
  </si>
  <si>
    <t>50  Sherd Condition</t>
  </si>
  <si>
    <t>51  Base Type</t>
  </si>
  <si>
    <t>Field Types</t>
  </si>
  <si>
    <t>mixedupvesseltypes</t>
  </si>
  <si>
    <t>Vessel Form</t>
  </si>
  <si>
    <t>old_vessel_types</t>
  </si>
  <si>
    <t>New Vessel Types</t>
  </si>
  <si>
    <t>dec</t>
  </si>
  <si>
    <t>dec_period</t>
  </si>
  <si>
    <t>dec_description</t>
  </si>
  <si>
    <t>Literature Types</t>
  </si>
  <si>
    <t>Dissertation/Formal Types</t>
  </si>
  <si>
    <t>dissertationtypes_order</t>
  </si>
  <si>
    <t>Fleisher Types (10th-15th)</t>
  </si>
  <si>
    <t>16th-18th Types</t>
  </si>
  <si>
    <t>18th-20th Types</t>
  </si>
  <si>
    <t>Unknown Date Types</t>
  </si>
  <si>
    <t>Unique Types</t>
  </si>
  <si>
    <t>Final Types</t>
  </si>
  <si>
    <t>Notes</t>
  </si>
  <si>
    <t>Surface1/STP2</t>
  </si>
  <si>
    <t>Pwani_Mchangani001</t>
  </si>
  <si>
    <t>PM001-stp2 100-150cm</t>
  </si>
  <si>
    <t>Unrestricted open bowl</t>
  </si>
  <si>
    <t>01b_thickened</t>
  </si>
  <si>
    <t>03b_thickened</t>
  </si>
  <si>
    <t>type 5 (Fleisher 2003: 246-248)</t>
  </si>
  <si>
    <t>Mwanakombo001</t>
  </si>
  <si>
    <t>1-as1</t>
  </si>
  <si>
    <t>Inflected Restricted Pot, necked</t>
  </si>
  <si>
    <t>10_highshoulderinflected</t>
  </si>
  <si>
    <t>01a_highshoulderinflected</t>
  </si>
  <si>
    <t>Type 11 (Fleisher 2003: 256-257)</t>
  </si>
  <si>
    <t>type 8a</t>
  </si>
  <si>
    <t>Mwanakombo-stp20</t>
  </si>
  <si>
    <t>12a</t>
  </si>
  <si>
    <t>12a_longneckedinflected</t>
  </si>
  <si>
    <t>01b_lowshoulderinflected</t>
  </si>
  <si>
    <t>type 9 (Fleisher 2003: 253-254)</t>
  </si>
  <si>
    <t>02_plateslamps</t>
  </si>
  <si>
    <t>03d_plateorlamp</t>
  </si>
  <si>
    <t>lamp (Fleisher 2003: 348)</t>
  </si>
  <si>
    <t>lamp</t>
  </si>
  <si>
    <t>Mwanakombo-stp3</t>
  </si>
  <si>
    <t>Mwanakombo-stp4</t>
  </si>
  <si>
    <t>Simple restricted globular pot</t>
  </si>
  <si>
    <t>05_globepot</t>
  </si>
  <si>
    <t>02a_globepot</t>
  </si>
  <si>
    <t>type 4 (Fleisher 2003: 245-246)</t>
  </si>
  <si>
    <t>NyumbaMK-stp11</t>
  </si>
  <si>
    <t>01a_plain</t>
  </si>
  <si>
    <t>03a_plain</t>
  </si>
  <si>
    <t>type 3 (Fleisher 2003: 245)</t>
  </si>
  <si>
    <t>Mwanakombo-stp26</t>
  </si>
  <si>
    <t>PM001-stp1</t>
  </si>
  <si>
    <t>Composite Restricted Pot, carinated</t>
  </si>
  <si>
    <t>09_straightwallcarination</t>
  </si>
  <si>
    <t>05b_carinated_straightrim</t>
  </si>
  <si>
    <t>Carinated Cooking Pot (Croucher 2006: 284)</t>
  </si>
  <si>
    <t>14b</t>
  </si>
  <si>
    <t>PM001-stp2</t>
  </si>
  <si>
    <t>PM001-stp1 "look up depth"</t>
  </si>
  <si>
    <t>07_thickenedcarination</t>
  </si>
  <si>
    <t>04_thickenedshouldercarinated</t>
  </si>
  <si>
    <t>11th-15th</t>
  </si>
  <si>
    <t>incised L-shapes on carination</t>
  </si>
  <si>
    <t>type 7 (Fleisher 2003: 250-251)</t>
  </si>
  <si>
    <t>body sherd</t>
  </si>
  <si>
    <t>West_Kandwi001</t>
  </si>
  <si>
    <t>21-fs2</t>
  </si>
  <si>
    <t>13_indeterminate</t>
  </si>
  <si>
    <t>10_indeterminate</t>
  </si>
  <si>
    <t>indeterminate</t>
  </si>
  <si>
    <t>nodata</t>
  </si>
  <si>
    <t>West_Kandwi003</t>
  </si>
  <si>
    <t>21-fs6</t>
  </si>
  <si>
    <t>10alt</t>
  </si>
  <si>
    <t>type 2/11</t>
  </si>
  <si>
    <t>NyumbaMK-stp19</t>
  </si>
  <si>
    <t>16th-18th</t>
  </si>
  <si>
    <t>vertical punctates or dashes on the shoulder or carination</t>
  </si>
  <si>
    <t>NyumbaMK-stp8</t>
  </si>
  <si>
    <t>08f_evertedrims</t>
  </si>
  <si>
    <t>09b_evertedrims</t>
  </si>
  <si>
    <t>17b</t>
  </si>
  <si>
    <t>PM001-stp2 0-50cm</t>
  </si>
  <si>
    <t>08c_scurveeverted</t>
  </si>
  <si>
    <t>07a_scurveeverted</t>
  </si>
  <si>
    <t>16a</t>
  </si>
  <si>
    <t>more everted</t>
  </si>
  <si>
    <t>12b</t>
  </si>
  <si>
    <t>12b_longneckedinflected</t>
  </si>
  <si>
    <t>01c_lowshoulderwithlip</t>
  </si>
  <si>
    <t>type 8b (Fleisher 2003: 253)</t>
  </si>
  <si>
    <t>8b</t>
  </si>
  <si>
    <t>Mwanakombo-stp16</t>
  </si>
  <si>
    <t>08b_carinatedcurvedwalleverted</t>
  </si>
  <si>
    <t>06_carinatedcurvedwalleverted</t>
  </si>
  <si>
    <t>type 13 (Fleisher 2003: 258)</t>
  </si>
  <si>
    <t>19thc.</t>
  </si>
  <si>
    <t>Mwanakombo-stp17</t>
  </si>
  <si>
    <t>Mwanakombo-stp21</t>
  </si>
  <si>
    <t>21-fs1</t>
  </si>
  <si>
    <t>11_rolledglobepot</t>
  </si>
  <si>
    <t>08_rolledglobe</t>
  </si>
  <si>
    <t>neck punctates</t>
  </si>
  <si>
    <t>type 10b (Fleisher 2003: 254-256)</t>
  </si>
  <si>
    <t>10b</t>
  </si>
  <si>
    <t>Kirikacha001</t>
  </si>
  <si>
    <t>Kiricacha-stp13</t>
  </si>
  <si>
    <t>9alt</t>
  </si>
  <si>
    <t>08d_carinatedeverted</t>
  </si>
  <si>
    <t>09a_carinatedeverted</t>
  </si>
  <si>
    <t>17a</t>
  </si>
  <si>
    <t>Kiricacha-stp15</t>
  </si>
  <si>
    <t>Mwanakombo-stp2</t>
  </si>
  <si>
    <t>overlapping incised triangular lines</t>
  </si>
  <si>
    <t>Mwanakombo-stp5</t>
  </si>
  <si>
    <t>NyumbaMK-stp1</t>
  </si>
  <si>
    <t>08a_carinatedflatwalleverted</t>
  </si>
  <si>
    <t>05a_carinatedflatwalleverted</t>
  </si>
  <si>
    <t>14a</t>
  </si>
  <si>
    <t>NyumbaMK-stp23</t>
  </si>
  <si>
    <t>carination</t>
  </si>
  <si>
    <t>diamond punctates on shoulder or carination</t>
  </si>
  <si>
    <t>type 3</t>
  </si>
  <si>
    <t>PM001-stp3</t>
  </si>
  <si>
    <t>Kiricacha-stp14</t>
  </si>
  <si>
    <t>type 10a (Fleisher 2003: 254-256)</t>
  </si>
  <si>
    <t>10a</t>
  </si>
  <si>
    <t>Mwanampaji001</t>
  </si>
  <si>
    <t>26-as1</t>
  </si>
  <si>
    <t>PM001-surface</t>
  </si>
  <si>
    <t>Kiricacha-stp3</t>
  </si>
  <si>
    <t>01c_base</t>
  </si>
  <si>
    <t>03c_base</t>
  </si>
  <si>
    <t>Mwanakombo-stp14</t>
  </si>
  <si>
    <t>Mwanakombo-stp22</t>
  </si>
  <si>
    <t>PM001-northtest2</t>
  </si>
  <si>
    <t>PM001-southtest1</t>
  </si>
  <si>
    <t>Pwani Mchangani - Surface</t>
  </si>
  <si>
    <t>Kiricacha-stp12</t>
  </si>
  <si>
    <t>PM001-southtest2</t>
  </si>
  <si>
    <t>21-as1</t>
  </si>
  <si>
    <t>Muembe_Nambo001</t>
  </si>
  <si>
    <t>Mwembe Nambo Surface</t>
  </si>
  <si>
    <t>Mwembe Nambo, surface</t>
  </si>
  <si>
    <t>19th</t>
  </si>
  <si>
    <t>single arcs on shoulder, made of dotted lines</t>
  </si>
  <si>
    <t>type 6 (Horton 1996: 254)</t>
  </si>
  <si>
    <t>2nd millennium Dembeni Ware</t>
  </si>
  <si>
    <t>misc</t>
  </si>
  <si>
    <t>combed horizontal lines on neck</t>
  </si>
  <si>
    <t>04_carinatedglobepot</t>
  </si>
  <si>
    <t>02b_carinatedglobepot</t>
  </si>
  <si>
    <t>1alt</t>
  </si>
  <si>
    <t>Kiricacha-stp11</t>
  </si>
  <si>
    <t>thick incised triangular lines on neck</t>
  </si>
  <si>
    <t>triangles on the neck</t>
  </si>
  <si>
    <t>5alt</t>
  </si>
  <si>
    <t>NyumbaMK-stp17</t>
  </si>
  <si>
    <t>PM001-southtest3</t>
  </si>
  <si>
    <t>plastic bumps on carination, modeled</t>
  </si>
  <si>
    <t>Husuni Modeled Ware</t>
  </si>
  <si>
    <t>band of vertical incised lines, between two horizontal lines on shoulder.</t>
  </si>
  <si>
    <t>Kiricacha-stp5</t>
  </si>
  <si>
    <t xml:space="preserve">  </t>
  </si>
  <si>
    <t>01d_angledneckinflected</t>
  </si>
  <si>
    <t>Mwanakombo-stp1</t>
  </si>
  <si>
    <t>circular punctates on shoulder</t>
  </si>
  <si>
    <t>14_lid</t>
  </si>
  <si>
    <t>11_lid</t>
  </si>
  <si>
    <t>lid</t>
  </si>
  <si>
    <t>mofa</t>
  </si>
  <si>
    <t>kiricacha-surface</t>
  </si>
  <si>
    <t>Kiricacha-Surface</t>
  </si>
  <si>
    <t>18-as2test3</t>
  </si>
  <si>
    <t>cross hatchings on neck</t>
  </si>
  <si>
    <t>horizontal impressions or punctates on shoulder</t>
  </si>
  <si>
    <t>18-as2test2</t>
  </si>
  <si>
    <t>horizontal impressions or braid marks on the shoulder or carination</t>
  </si>
  <si>
    <t>18-as2east1</t>
  </si>
  <si>
    <t>Kikobweni001</t>
  </si>
  <si>
    <t>18-as4</t>
  </si>
  <si>
    <t>18-stp22</t>
  </si>
  <si>
    <t>Kirikacha-surface</t>
  </si>
  <si>
    <t xml:space="preserve"> </t>
  </si>
  <si>
    <t>horizontal line below rim, and dashed lines on carination or shoulder</t>
  </si>
  <si>
    <t>18-stp11</t>
  </si>
  <si>
    <t>long vertical pointed triangles on neck</t>
  </si>
  <si>
    <t>combed vertical lines, interior of neck</t>
  </si>
  <si>
    <t>18-as2</t>
  </si>
  <si>
    <t>17_nodata</t>
  </si>
  <si>
    <t>14_nodata</t>
  </si>
  <si>
    <t>raised / moulded impressed circles on the carination</t>
  </si>
  <si>
    <t>18-stp20south1</t>
  </si>
  <si>
    <t>18-stp20west2</t>
  </si>
  <si>
    <t>16_beadgrinder</t>
  </si>
  <si>
    <t>13_beadgrinder</t>
  </si>
  <si>
    <t>beadgrinder</t>
  </si>
  <si>
    <t>bead grinder</t>
  </si>
  <si>
    <t>wavyline</t>
  </si>
  <si>
    <t>wavy line, Horton type 10a, pg 257-258. pastoralists</t>
  </si>
  <si>
    <t>MwembeNamboSurface</t>
  </si>
  <si>
    <t>2nd millennium Dembeni Ware?</t>
  </si>
  <si>
    <t>Kandwi001</t>
  </si>
  <si>
    <t>22-as1north1</t>
  </si>
  <si>
    <t>13alt</t>
  </si>
  <si>
    <t>08e_plainshouldereverted</t>
  </si>
  <si>
    <t>07b_plainshouldereverted</t>
  </si>
  <si>
    <t>22-as1-east2</t>
  </si>
  <si>
    <t>Njua_Kuu001</t>
  </si>
  <si>
    <t>17-as3</t>
  </si>
  <si>
    <t>Kandwi_Kibokwa003</t>
  </si>
  <si>
    <t>25-as1</t>
  </si>
  <si>
    <t>17-as2</t>
  </si>
  <si>
    <t>17-as2test2</t>
  </si>
  <si>
    <t>22-as1</t>
  </si>
  <si>
    <t>16_spindlewhorl</t>
  </si>
  <si>
    <t>13_spindlewhorl</t>
  </si>
  <si>
    <t>spindle whorl</t>
  </si>
  <si>
    <t>spindlewhorl</t>
  </si>
  <si>
    <t>spindle whirl/gamepiece</t>
  </si>
  <si>
    <t>16_repairedsherd</t>
  </si>
  <si>
    <t>13_repairedsherd</t>
  </si>
  <si>
    <t>repair hole</t>
  </si>
  <si>
    <t>repairedsherd</t>
  </si>
  <si>
    <t>repaired sherd</t>
  </si>
  <si>
    <t>body sherd repair</t>
  </si>
  <si>
    <t>22-as1test1</t>
  </si>
  <si>
    <t>22-stp7</t>
  </si>
  <si>
    <t>type 11</t>
  </si>
  <si>
    <t>15_handle</t>
  </si>
  <si>
    <t>12_handle</t>
  </si>
  <si>
    <t>handle</t>
  </si>
  <si>
    <t>22-as1east4</t>
  </si>
  <si>
    <t>22-as1extension</t>
  </si>
  <si>
    <t>two incised parallel bands with punctates within</t>
  </si>
  <si>
    <t>22-as1north2</t>
  </si>
  <si>
    <t>painted grey lines on neck</t>
  </si>
  <si>
    <t>17-as2test1</t>
  </si>
  <si>
    <t>single arcs on shoulder, made of an incised line with "eyelash" dots</t>
  </si>
  <si>
    <t>multiple incised arcs on the carination</t>
  </si>
  <si>
    <t>Chaani_Mvinjeni001</t>
  </si>
  <si>
    <t>19-as3surface</t>
  </si>
  <si>
    <t>Kichangani001</t>
  </si>
  <si>
    <t>16-as2surface</t>
  </si>
  <si>
    <t>Mwanampaji003</t>
  </si>
  <si>
    <t>26-as3</t>
  </si>
  <si>
    <t>Donge_Mbiji001</t>
  </si>
  <si>
    <t>12-as1</t>
  </si>
  <si>
    <t>Donge_Mbiji002</t>
  </si>
  <si>
    <t>12-stp19</t>
  </si>
  <si>
    <t>Mwanampaji002</t>
  </si>
  <si>
    <t>26-as2</t>
  </si>
  <si>
    <t>Mahonda002</t>
  </si>
  <si>
    <t>3-as2</t>
  </si>
  <si>
    <t>Donge_Pwani002</t>
  </si>
  <si>
    <t>11-as1west1</t>
  </si>
  <si>
    <t>overlapping arcs on shoulder, made of tick marks</t>
  </si>
  <si>
    <t>Mahonda003</t>
  </si>
  <si>
    <t>3-as1</t>
  </si>
  <si>
    <t>Mkataleni001</t>
  </si>
  <si>
    <t>5-as2</t>
  </si>
  <si>
    <t>Donge_Karange002</t>
  </si>
  <si>
    <t>14-stp2south1</t>
  </si>
  <si>
    <t>Donge_Kichangani001</t>
  </si>
  <si>
    <t>15-as1surface</t>
  </si>
  <si>
    <t>overlapping double row of small crescents / fingernail impressions</t>
  </si>
  <si>
    <t>Mnyimbi001</t>
  </si>
  <si>
    <t>1-as3-Mnyimbi</t>
  </si>
  <si>
    <t>diagonal dashes on shoulder, with blank spaces between groups of dashes</t>
  </si>
  <si>
    <t>12-stp9east1</t>
  </si>
  <si>
    <t>Mkataleni002</t>
  </si>
  <si>
    <t>5-as1 surface</t>
  </si>
  <si>
    <t>square punctates on carination</t>
  </si>
  <si>
    <t>12-as3</t>
  </si>
  <si>
    <t>Donge_Karange001</t>
  </si>
  <si>
    <t>13-as1, town surface</t>
  </si>
  <si>
    <t>Kichangani002</t>
  </si>
  <si>
    <t>16-as1</t>
  </si>
  <si>
    <t>Kikobweni003</t>
  </si>
  <si>
    <t>18-as3west2</t>
  </si>
  <si>
    <t>Mahonda_Mkataleni003</t>
  </si>
  <si>
    <t>1-fs15</t>
  </si>
  <si>
    <t>Kandwi002</t>
  </si>
  <si>
    <t>22-as2surface</t>
  </si>
  <si>
    <t>rouletted pattern</t>
  </si>
  <si>
    <t>Rouletted Ware</t>
  </si>
  <si>
    <t>single incised arcs on carination</t>
  </si>
  <si>
    <t>stacked shell-impression check marks</t>
  </si>
  <si>
    <t>double incised arcs, flanked by vertical shell impressions</t>
  </si>
  <si>
    <t>11-as1west2</t>
  </si>
  <si>
    <t>11-as1</t>
  </si>
  <si>
    <t>1-fs16</t>
  </si>
  <si>
    <t>downward facing horizontal crescents on shoulder</t>
  </si>
  <si>
    <t>13-stp29</t>
  </si>
  <si>
    <t>18-as3south2</t>
  </si>
  <si>
    <t>overlapping incised arcs on carination</t>
  </si>
  <si>
    <t>3-stp26</t>
  </si>
  <si>
    <t>all a lid</t>
  </si>
  <si>
    <t>12-as2</t>
  </si>
  <si>
    <t>3-stp6</t>
  </si>
  <si>
    <t>12-stp6south1</t>
  </si>
  <si>
    <t>15-fs1concentration</t>
  </si>
  <si>
    <t>Daraja_La_Mwanakombo001</t>
  </si>
  <si>
    <t>DLMK-surface</t>
  </si>
  <si>
    <t>12-fs2</t>
  </si>
  <si>
    <t>16-stp5</t>
  </si>
  <si>
    <t>5-stp11</t>
  </si>
  <si>
    <t>12-stp9west1</t>
  </si>
  <si>
    <t>stacked crescents on shoulder</t>
  </si>
  <si>
    <t>Chaani_Kibokwa001</t>
  </si>
  <si>
    <t>28-surface from stp4-7</t>
  </si>
  <si>
    <t>Mahonda_Mkataleni001</t>
  </si>
  <si>
    <t>1-fs4</t>
  </si>
  <si>
    <t>jiko --&gt;</t>
  </si>
  <si>
    <t>19-as3north3</t>
  </si>
  <si>
    <t>19-stp21</t>
  </si>
  <si>
    <t>19-as1surface</t>
  </si>
  <si>
    <t>Chaani_Mvinjeni001_center</t>
  </si>
  <si>
    <t>19-as4</t>
  </si>
  <si>
    <t>Kibirikani001</t>
  </si>
  <si>
    <t>Kibirikani-surface</t>
  </si>
  <si>
    <t>Kibirikani-stp3</t>
  </si>
  <si>
    <t>18-as3</t>
  </si>
  <si>
    <t>19-as2type 4</t>
  </si>
  <si>
    <t>Kikobweni002</t>
  </si>
  <si>
    <t>18-as5</t>
  </si>
  <si>
    <t>19-as3south2</t>
  </si>
  <si>
    <t>Kibirikani-stp4</t>
  </si>
  <si>
    <t>19-as3south4</t>
  </si>
  <si>
    <t>19-stp9</t>
  </si>
  <si>
    <t>Kichangani003</t>
  </si>
  <si>
    <t>16-as3surface</t>
  </si>
  <si>
    <t>indeterminate, likely 1500-1900</t>
  </si>
  <si>
    <t>16b</t>
  </si>
  <si>
    <t>19-as3south6</t>
  </si>
  <si>
    <t>Kibirikani-north1</t>
  </si>
  <si>
    <t>long, flat, horizontal arcs on shoulder</t>
  </si>
  <si>
    <t>shoulder</t>
  </si>
  <si>
    <t>19-as3north2</t>
  </si>
  <si>
    <t>19-as3south10</t>
  </si>
  <si>
    <t>19-as3south3</t>
  </si>
  <si>
    <t>19-as3south7</t>
  </si>
  <si>
    <t>pre1500</t>
  </si>
  <si>
    <t>19th-20th</t>
  </si>
  <si>
    <t>18th-19th</t>
  </si>
  <si>
    <t>shell impressed diagonal dashes</t>
  </si>
  <si>
    <t>1500-1700</t>
  </si>
  <si>
    <t>19-fs1</t>
  </si>
  <si>
    <t>19-mbuyu1</t>
  </si>
  <si>
    <t>19-mbuyu2</t>
  </si>
  <si>
    <t>19-mbuyusurface</t>
  </si>
  <si>
    <t>19-stp15north1</t>
  </si>
  <si>
    <t>19-stp22</t>
  </si>
  <si>
    <t>19-stp25</t>
  </si>
  <si>
    <t>vertical crescents on shoulder or carination</t>
  </si>
  <si>
    <t>Kibirikani-south1</t>
  </si>
  <si>
    <t>Kibirikani-south2</t>
  </si>
  <si>
    <t>Kibirikani-stp2</t>
  </si>
  <si>
    <t>Kibirikani-stp9</t>
  </si>
  <si>
    <t>paste colors</t>
  </si>
  <si>
    <t>Count</t>
  </si>
  <si>
    <t>Percent</t>
  </si>
  <si>
    <t>Number of Sherds with Data</t>
  </si>
  <si>
    <t>Site-Wide (753)</t>
  </si>
  <si>
    <t>%Difference</t>
  </si>
  <si>
    <t>uniform dark</t>
  </si>
  <si>
    <t>light outward, dark inwards</t>
  </si>
  <si>
    <t>dark outward, light inward</t>
  </si>
  <si>
    <t>mottled</t>
  </si>
  <si>
    <t>uniform light</t>
  </si>
  <si>
    <t>dark core, light walls</t>
  </si>
  <si>
    <t>light core, dark walls</t>
  </si>
  <si>
    <t>temper type</t>
  </si>
  <si>
    <t>grit and quartz</t>
  </si>
  <si>
    <t>grit and vegetal spaces</t>
  </si>
  <si>
    <t>grog and grit</t>
  </si>
  <si>
    <t>grog, grit, and vegetal spaces</t>
  </si>
  <si>
    <t>shell</t>
  </si>
  <si>
    <t>mostly quartz</t>
  </si>
  <si>
    <t>iron or slag, and sand and quartz</t>
  </si>
  <si>
    <t>exterior clay color</t>
  </si>
  <si>
    <t>pink or red</t>
  </si>
  <si>
    <t>tan/buff</t>
  </si>
  <si>
    <t>black</t>
  </si>
  <si>
    <t>brown</t>
  </si>
  <si>
    <t>black and red</t>
  </si>
  <si>
    <t>tan and black</t>
  </si>
  <si>
    <t>grey</t>
  </si>
  <si>
    <t>interior clay color</t>
  </si>
  <si>
    <t>average color</t>
  </si>
  <si>
    <t>median vessel diameter</t>
  </si>
  <si>
    <t>mean vessel diameter</t>
  </si>
  <si>
    <t>mode vessel diameter</t>
  </si>
  <si>
    <t>median sherd thickness</t>
  </si>
  <si>
    <t>mean sherd thickness</t>
  </si>
  <si>
    <t>mode sherd thickness</t>
  </si>
  <si>
    <t>Vessel Type</t>
  </si>
  <si>
    <t>open bowl</t>
  </si>
  <si>
    <t>early</t>
  </si>
  <si>
    <t>globe</t>
  </si>
  <si>
    <t>thick carination</t>
  </si>
  <si>
    <t>low shoulder inflected</t>
  </si>
  <si>
    <t>high shoulder inflected</t>
  </si>
  <si>
    <t>rolledglobe</t>
  </si>
  <si>
    <t>low shoulder lip</t>
  </si>
  <si>
    <t>mid</t>
  </si>
  <si>
    <t>late</t>
  </si>
  <si>
    <t>globe pot</t>
  </si>
  <si>
    <t>rolled globe</t>
  </si>
  <si>
    <t>type 13</t>
  </si>
  <si>
    <t>mixed</t>
  </si>
  <si>
    <t>carinated curved wall</t>
  </si>
  <si>
    <t>carinated straight wall</t>
  </si>
  <si>
    <t>s-curve</t>
  </si>
  <si>
    <t>misc/indeterminate</t>
  </si>
  <si>
    <t>West</t>
  </si>
  <si>
    <t>Central</t>
  </si>
  <si>
    <t>East</t>
  </si>
  <si>
    <t>Early</t>
  </si>
  <si>
    <t>Mid</t>
  </si>
  <si>
    <t>Late</t>
  </si>
  <si>
    <t>Indeterminate</t>
  </si>
  <si>
    <t>Surface or STP</t>
  </si>
  <si>
    <t>Surface</t>
  </si>
  <si>
    <t>STP</t>
  </si>
  <si>
    <t>Depth</t>
  </si>
  <si>
    <t>0-20 cm</t>
  </si>
  <si>
    <t>20-40 cm</t>
  </si>
  <si>
    <t>40+ cm</t>
  </si>
  <si>
    <t>Sherd Thickness</t>
  </si>
  <si>
    <t>Vessel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</si>
</sst>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/>
    <xf numFmtId="164" fontId="2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  <xf numFmtId="1" fontId="2" fillId="2" borderId="0" xfId="0" applyNumberFormat="1" applyFont="1" applyFill="1"/>
    <xf numFmtId="1" fontId="2" fillId="3" borderId="0" xfId="0" applyNumberFormat="1" applyFont="1" applyFill="1"/>
    <xf numFmtId="1" fontId="2" fillId="4" borderId="0" xfId="0" applyNumberFormat="1" applyFont="1" applyFill="1"/>
    <xf numFmtId="1" fontId="2" fillId="4" borderId="1" xfId="0" applyNumberFormat="1" applyFont="1" applyFill="1" applyBorder="1"/>
    <xf numFmtId="1" fontId="2" fillId="5" borderId="0" xfId="0" applyNumberFormat="1" applyFont="1" applyFill="1"/>
    <xf numFmtId="1" fontId="2" fillId="6" borderId="0" xfId="0" applyNumberFormat="1" applyFont="1" applyFill="1"/>
    <xf numFmtId="1" fontId="2" fillId="7" borderId="0" xfId="0" applyNumberFormat="1" applyFont="1" applyFill="1"/>
    <xf numFmtId="1" fontId="2" fillId="8" borderId="0" xfId="0" applyNumberFormat="1" applyFont="1" applyFill="1"/>
    <xf numFmtId="1" fontId="2" fillId="9" borderId="0" xfId="0" applyNumberFormat="1" applyFont="1" applyFill="1"/>
    <xf numFmtId="1" fontId="2" fillId="7" borderId="1" xfId="0" applyNumberFormat="1" applyFont="1" applyFill="1" applyBorder="1"/>
    <xf numFmtId="1" fontId="2" fillId="8" borderId="1" xfId="0" applyNumberFormat="1" applyFont="1" applyFill="1" applyBorder="1"/>
    <xf numFmtId="1" fontId="3" fillId="5" borderId="0" xfId="0" applyNumberFormat="1" applyFont="1" applyFill="1"/>
    <xf numFmtId="1" fontId="3" fillId="5" borderId="1" xfId="0" applyNumberFormat="1" applyFont="1" applyFill="1" applyBorder="1"/>
    <xf numFmtId="1" fontId="3" fillId="4" borderId="0" xfId="0" applyNumberFormat="1" applyFont="1" applyFill="1"/>
    <xf numFmtId="0" fontId="3" fillId="0" borderId="0" xfId="0" applyFont="1"/>
    <xf numFmtId="1" fontId="3" fillId="0" borderId="0" xfId="0" applyNumberFormat="1" applyFont="1"/>
    <xf numFmtId="15" fontId="0" fillId="0" borderId="0" xfId="0" applyNumberFormat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" fontId="0" fillId="0" borderId="0" xfId="0" applyNumberFormat="1"/>
    <xf numFmtId="1" fontId="0" fillId="2" borderId="0" xfId="0" applyNumberFormat="1" applyFill="1"/>
    <xf numFmtId="1" fontId="0" fillId="3" borderId="0" xfId="0" applyNumberFormat="1" applyFill="1"/>
    <xf numFmtId="1" fontId="0" fillId="4" borderId="0" xfId="0" applyNumberFormat="1" applyFill="1"/>
    <xf numFmtId="1" fontId="0" fillId="4" borderId="1" xfId="0" applyNumberFormat="1" applyFill="1" applyBorder="1"/>
    <xf numFmtId="1" fontId="0" fillId="5" borderId="0" xfId="0" applyNumberFormat="1" applyFill="1"/>
    <xf numFmtId="1" fontId="0" fillId="6" borderId="0" xfId="0" applyNumberFormat="1" applyFill="1"/>
    <xf numFmtId="1" fontId="0" fillId="7" borderId="0" xfId="0" applyNumberFormat="1" applyFill="1"/>
    <xf numFmtId="1" fontId="0" fillId="8" borderId="0" xfId="0" applyNumberFormat="1" applyFill="1"/>
    <xf numFmtId="1" fontId="0" fillId="9" borderId="0" xfId="0" applyNumberFormat="1" applyFill="1"/>
    <xf numFmtId="1" fontId="0" fillId="7" borderId="1" xfId="0" applyNumberFormat="1" applyFill="1" applyBorder="1"/>
    <xf numFmtId="1" fontId="0" fillId="8" borderId="1" xfId="0" applyNumberFormat="1" applyFill="1" applyBorder="1"/>
    <xf numFmtId="1" fontId="4" fillId="5" borderId="0" xfId="0" applyNumberFormat="1" applyFont="1" applyFill="1"/>
    <xf numFmtId="1" fontId="4" fillId="5" borderId="1" xfId="0" applyNumberFormat="1" applyFont="1" applyFill="1" applyBorder="1"/>
    <xf numFmtId="1" fontId="4" fillId="4" borderId="0" xfId="0" applyNumberFormat="1" applyFont="1" applyFill="1"/>
    <xf numFmtId="1" fontId="4" fillId="0" borderId="0" xfId="0" applyNumberFormat="1" applyFont="1"/>
    <xf numFmtId="0" fontId="4" fillId="0" borderId="0" xfId="0" applyFont="1"/>
    <xf numFmtId="0" fontId="1" fillId="0" borderId="0" xfId="0" applyFont="1"/>
    <xf numFmtId="0" fontId="4" fillId="4" borderId="0" xfId="0" applyFont="1" applyFill="1"/>
    <xf numFmtId="0" fontId="0" fillId="4" borderId="0" xfId="0" applyFill="1"/>
    <xf numFmtId="15" fontId="4" fillId="0" borderId="0" xfId="0" applyNumberFormat="1" applyFont="1"/>
    <xf numFmtId="0" fontId="4" fillId="0" borderId="0" xfId="0" applyFont="1" applyAlignment="1">
      <alignment vertical="center"/>
    </xf>
    <xf numFmtId="2" fontId="4" fillId="0" borderId="0" xfId="0" applyNumberFormat="1" applyFont="1" applyAlignment="1">
      <alignment vertical="center"/>
    </xf>
    <xf numFmtId="1" fontId="4" fillId="2" borderId="0" xfId="0" applyNumberFormat="1" applyFont="1" applyFill="1"/>
    <xf numFmtId="1" fontId="4" fillId="3" borderId="0" xfId="0" applyNumberFormat="1" applyFont="1" applyFill="1"/>
    <xf numFmtId="1" fontId="4" fillId="4" borderId="1" xfId="0" applyNumberFormat="1" applyFont="1" applyFill="1" applyBorder="1"/>
    <xf numFmtId="1" fontId="4" fillId="6" borderId="0" xfId="0" applyNumberFormat="1" applyFont="1" applyFill="1"/>
    <xf numFmtId="1" fontId="4" fillId="7" borderId="0" xfId="0" applyNumberFormat="1" applyFont="1" applyFill="1"/>
    <xf numFmtId="1" fontId="4" fillId="8" borderId="0" xfId="0" applyNumberFormat="1" applyFont="1" applyFill="1"/>
    <xf numFmtId="1" fontId="4" fillId="9" borderId="0" xfId="0" applyNumberFormat="1" applyFont="1" applyFill="1"/>
    <xf numFmtId="1" fontId="4" fillId="7" borderId="1" xfId="0" applyNumberFormat="1" applyFont="1" applyFill="1" applyBorder="1"/>
    <xf numFmtId="1" fontId="4" fillId="8" borderId="1" xfId="0" applyNumberFormat="1" applyFont="1" applyFill="1" applyBorder="1"/>
    <xf numFmtId="1" fontId="4" fillId="10" borderId="1" xfId="0" applyNumberFormat="1" applyFont="1" applyFill="1" applyBorder="1"/>
    <xf numFmtId="1" fontId="4" fillId="3" borderId="1" xfId="0" applyNumberFormat="1" applyFont="1" applyFill="1" applyBorder="1"/>
    <xf numFmtId="0" fontId="0" fillId="7" borderId="0" xfId="0" applyFill="1"/>
    <xf numFmtId="1" fontId="0" fillId="10" borderId="1" xfId="0" applyNumberFormat="1" applyFill="1" applyBorder="1"/>
    <xf numFmtId="14" fontId="0" fillId="0" borderId="0" xfId="0" applyNumberFormat="1"/>
    <xf numFmtId="1" fontId="0" fillId="0" borderId="0" xfId="0" applyNumberFormat="1" applyAlignment="1">
      <alignment vertical="center"/>
    </xf>
    <xf numFmtId="1" fontId="0" fillId="10" borderId="0" xfId="0" applyNumberFormat="1" applyFill="1"/>
    <xf numFmtId="0" fontId="0" fillId="5" borderId="0" xfId="0" applyFill="1"/>
    <xf numFmtId="2" fontId="0" fillId="0" borderId="0" xfId="0" applyNumberFormat="1"/>
    <xf numFmtId="1" fontId="4" fillId="10" borderId="0" xfId="0" applyNumberFormat="1" applyFont="1" applyFill="1"/>
    <xf numFmtId="164" fontId="0" fillId="0" borderId="0" xfId="0" applyNumberFormat="1"/>
    <xf numFmtId="164" fontId="4" fillId="0" borderId="0" xfId="0" applyNumberFormat="1" applyFont="1"/>
    <xf numFmtId="15" fontId="4" fillId="11" borderId="0" xfId="0" applyNumberFormat="1" applyFont="1" applyFill="1"/>
    <xf numFmtId="0" fontId="4" fillId="11" borderId="0" xfId="0" applyFont="1" applyFill="1"/>
    <xf numFmtId="1" fontId="4" fillId="11" borderId="0" xfId="0" applyNumberFormat="1" applyFont="1" applyFill="1"/>
    <xf numFmtId="1" fontId="4" fillId="11" borderId="1" xfId="0" applyNumberFormat="1" applyFont="1" applyFill="1" applyBorder="1"/>
    <xf numFmtId="1" fontId="0" fillId="12" borderId="0" xfId="0" applyNumberFormat="1" applyFill="1"/>
    <xf numFmtId="0" fontId="0" fillId="0" borderId="2" xfId="0" applyBorder="1"/>
    <xf numFmtId="9" fontId="0" fillId="0" borderId="0" xfId="0" applyNumberFormat="1"/>
    <xf numFmtId="1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532B-2DAE-4A2D-ACA9-E1CA8520D9A2}">
  <dimension ref="A1:CO922"/>
  <sheetViews>
    <sheetView tabSelected="1" workbookViewId="0">
      <selection activeCell="E6" sqref="E6"/>
    </sheetView>
  </sheetViews>
  <sheetFormatPr defaultRowHeight="15" x14ac:dyDescent="0.25"/>
  <cols>
    <col min="1" max="1" width="24.7109375" customWidth="1"/>
    <col min="2" max="2" width="10" bestFit="1" customWidth="1"/>
    <col min="3" max="3" width="12.140625" customWidth="1"/>
    <col min="4" max="4" width="9.28515625" bestFit="1" customWidth="1"/>
    <col min="5" max="5" width="31" customWidth="1"/>
    <col min="6" max="6" width="12.28515625" customWidth="1"/>
    <col min="7" max="7" width="14.7109375" customWidth="1"/>
    <col min="8" max="8" width="9.28515625" hidden="1" customWidth="1"/>
    <col min="9" max="9" width="15.7109375" hidden="1" customWidth="1"/>
    <col min="10" max="11" width="9.28515625" hidden="1" customWidth="1"/>
    <col min="12" max="12" width="14.42578125" hidden="1" customWidth="1"/>
    <col min="13" max="13" width="9.5703125" hidden="1" customWidth="1"/>
    <col min="14" max="14" width="26.5703125" hidden="1" customWidth="1"/>
    <col min="15" max="35" width="0" hidden="1" customWidth="1"/>
    <col min="36" max="36" width="18.28515625" customWidth="1"/>
    <col min="41" max="41" width="13.5703125" customWidth="1"/>
    <col min="42" max="42" width="9.28515625" bestFit="1" customWidth="1"/>
    <col min="43" max="43" width="15.28515625" customWidth="1"/>
    <col min="44" max="44" width="14.7109375" customWidth="1"/>
    <col min="45" max="45" width="17.140625" customWidth="1"/>
    <col min="46" max="46" width="10" customWidth="1"/>
    <col min="47" max="47" width="13.7109375" customWidth="1"/>
    <col min="48" max="48" width="17.85546875" customWidth="1"/>
    <col min="49" max="49" width="18.42578125" customWidth="1"/>
    <col min="50" max="50" width="18.140625" customWidth="1"/>
    <col min="51" max="51" width="16.85546875" customWidth="1"/>
    <col min="52" max="52" width="24.28515625" customWidth="1"/>
    <col min="53" max="53" width="12" customWidth="1"/>
    <col min="60" max="61" width="9.28515625" bestFit="1" customWidth="1"/>
    <col min="62" max="62" width="15" customWidth="1"/>
    <col min="65" max="65" width="11.140625" customWidth="1"/>
    <col min="66" max="67" width="11.42578125" customWidth="1"/>
    <col min="69" max="69" width="12.140625" customWidth="1"/>
    <col min="70" max="70" width="14.140625" customWidth="1"/>
    <col min="71" max="71" width="13.7109375" hidden="1" customWidth="1"/>
    <col min="72" max="72" width="44.42578125" hidden="1" customWidth="1"/>
    <col min="73" max="74" width="32.28515625" hidden="1" customWidth="1"/>
    <col min="75" max="76" width="10.5703125" hidden="1" customWidth="1"/>
    <col min="77" max="77" width="63.42578125" hidden="1" customWidth="1"/>
    <col min="78" max="78" width="51.85546875" hidden="1" customWidth="1"/>
    <col min="79" max="79" width="24.5703125" hidden="1" customWidth="1"/>
    <col min="80" max="86" width="24.85546875" hidden="1" customWidth="1"/>
    <col min="87" max="87" width="14.7109375" hidden="1" customWidth="1"/>
    <col min="88" max="88" width="0" hidden="1" customWidth="1"/>
    <col min="89" max="89" width="24.7109375" hidden="1" customWidth="1"/>
    <col min="90" max="90" width="0" hidden="1" customWidth="1"/>
    <col min="91" max="91" width="14.7109375" hidden="1" customWidth="1"/>
    <col min="92" max="92" width="16.140625" style="40" hidden="1" customWidth="1"/>
  </cols>
  <sheetData>
    <row r="1" spans="1:93" s="1" customForma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4">
        <v>1</v>
      </c>
      <c r="N1" s="4">
        <v>2</v>
      </c>
      <c r="O1" s="4">
        <v>3</v>
      </c>
      <c r="P1" s="4">
        <v>4</v>
      </c>
      <c r="Q1" s="4">
        <v>5</v>
      </c>
      <c r="R1" s="4">
        <v>6</v>
      </c>
      <c r="S1" s="4">
        <v>7</v>
      </c>
      <c r="T1" s="4">
        <v>8</v>
      </c>
      <c r="U1" s="4">
        <v>9</v>
      </c>
      <c r="V1" s="4">
        <v>10</v>
      </c>
      <c r="W1" s="4">
        <v>11</v>
      </c>
      <c r="X1" s="4">
        <v>12</v>
      </c>
      <c r="Y1" s="4">
        <v>13</v>
      </c>
      <c r="Z1" s="4">
        <v>14</v>
      </c>
      <c r="AA1" s="4">
        <v>15</v>
      </c>
      <c r="AB1" s="4">
        <v>16</v>
      </c>
      <c r="AC1" s="4">
        <v>17</v>
      </c>
      <c r="AD1" s="4">
        <v>18</v>
      </c>
      <c r="AE1" s="4">
        <v>19</v>
      </c>
      <c r="AF1" s="4">
        <v>20</v>
      </c>
      <c r="AG1" s="4">
        <v>21</v>
      </c>
      <c r="AH1" s="4">
        <v>22</v>
      </c>
      <c r="AI1" s="4">
        <v>23</v>
      </c>
      <c r="AJ1" s="5" t="s">
        <v>12</v>
      </c>
      <c r="AK1" s="6" t="s">
        <v>13</v>
      </c>
      <c r="AL1" s="7">
        <v>26</v>
      </c>
      <c r="AM1" s="7">
        <v>27</v>
      </c>
      <c r="AN1" s="8" t="s">
        <v>14</v>
      </c>
      <c r="AO1" s="9" t="s">
        <v>15</v>
      </c>
      <c r="AP1" s="10" t="s">
        <v>16</v>
      </c>
      <c r="AQ1" s="7" t="s">
        <v>17</v>
      </c>
      <c r="AR1" s="11" t="s">
        <v>18</v>
      </c>
      <c r="AS1" s="9" t="s">
        <v>19</v>
      </c>
      <c r="AT1" s="10" t="s">
        <v>20</v>
      </c>
      <c r="AU1" s="5" t="s">
        <v>21</v>
      </c>
      <c r="AV1" s="7" t="s">
        <v>22</v>
      </c>
      <c r="AW1" s="11" t="s">
        <v>23</v>
      </c>
      <c r="AX1" s="9" t="s">
        <v>24</v>
      </c>
      <c r="AY1" s="12" t="s">
        <v>25</v>
      </c>
      <c r="AZ1" s="5" t="s">
        <v>26</v>
      </c>
      <c r="BA1" s="13" t="s">
        <v>27</v>
      </c>
      <c r="BB1" s="11">
        <v>41</v>
      </c>
      <c r="BC1" s="11">
        <v>42</v>
      </c>
      <c r="BD1" s="14" t="s">
        <v>28</v>
      </c>
      <c r="BE1" s="6">
        <v>43</v>
      </c>
      <c r="BF1" s="6">
        <v>44</v>
      </c>
      <c r="BG1" s="6">
        <v>45</v>
      </c>
      <c r="BH1" s="7">
        <v>46</v>
      </c>
      <c r="BI1" s="7">
        <v>47</v>
      </c>
      <c r="BJ1" s="8" t="s">
        <v>29</v>
      </c>
      <c r="BK1" s="12">
        <v>48</v>
      </c>
      <c r="BL1" s="12">
        <v>49</v>
      </c>
      <c r="BM1" s="15" t="s">
        <v>30</v>
      </c>
      <c r="BN1" s="9" t="s">
        <v>31</v>
      </c>
      <c r="BO1" s="5" t="s">
        <v>32</v>
      </c>
      <c r="BP1" s="16">
        <v>52</v>
      </c>
      <c r="BQ1" s="16">
        <v>53</v>
      </c>
      <c r="BR1" s="17" t="s">
        <v>33</v>
      </c>
      <c r="BS1" s="18" t="s">
        <v>34</v>
      </c>
      <c r="BT1" s="18" t="s">
        <v>35</v>
      </c>
      <c r="BU1" s="19" t="s">
        <v>36</v>
      </c>
      <c r="BV1" s="20" t="s">
        <v>37</v>
      </c>
      <c r="BW1" s="20" t="s">
        <v>38</v>
      </c>
      <c r="BX1" s="20" t="s">
        <v>39</v>
      </c>
      <c r="BY1" s="20" t="s">
        <v>40</v>
      </c>
      <c r="BZ1" s="20" t="s">
        <v>41</v>
      </c>
      <c r="CA1" s="19" t="s">
        <v>42</v>
      </c>
      <c r="CB1" s="19" t="s">
        <v>43</v>
      </c>
      <c r="CC1" s="19" t="s">
        <v>44</v>
      </c>
      <c r="CD1" s="19" t="s">
        <v>45</v>
      </c>
      <c r="CE1" s="19" t="s">
        <v>46</v>
      </c>
      <c r="CF1" s="19" t="s">
        <v>47</v>
      </c>
      <c r="CG1" s="19" t="s">
        <v>48</v>
      </c>
      <c r="CH1" s="19" t="s">
        <v>49</v>
      </c>
      <c r="CI1" s="4" t="s">
        <v>50</v>
      </c>
      <c r="CJ1" s="1" t="s">
        <v>50</v>
      </c>
      <c r="CK1" s="1" t="s">
        <v>50</v>
      </c>
      <c r="CL1" s="1" t="s">
        <v>50</v>
      </c>
      <c r="CM1" s="1" t="s">
        <v>6</v>
      </c>
      <c r="CN1" s="19" t="s">
        <v>51</v>
      </c>
    </row>
    <row r="2" spans="1:93" x14ac:dyDescent="0.25">
      <c r="A2">
        <v>157</v>
      </c>
      <c r="B2" s="21">
        <v>43663</v>
      </c>
      <c r="C2">
        <v>141</v>
      </c>
      <c r="D2">
        <v>6</v>
      </c>
      <c r="E2" t="s">
        <v>52</v>
      </c>
      <c r="F2">
        <v>1</v>
      </c>
      <c r="G2">
        <v>3</v>
      </c>
      <c r="I2" t="s">
        <v>53</v>
      </c>
      <c r="J2" s="22">
        <f>COUNTIF($A1:C$772,C2)</f>
        <v>10</v>
      </c>
      <c r="K2" s="23"/>
      <c r="L2">
        <f>--_xlfn.CONCAT(M2:N2)</f>
        <v>6</v>
      </c>
      <c r="M2" s="24">
        <v>0</v>
      </c>
      <c r="N2" s="24">
        <v>6</v>
      </c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5">
        <v>1</v>
      </c>
      <c r="AK2" s="26">
        <v>1</v>
      </c>
      <c r="AL2" s="27">
        <v>5</v>
      </c>
      <c r="AM2" s="27">
        <v>5</v>
      </c>
      <c r="AN2" s="28">
        <f t="shared" ref="AN2:AN16" si="0">--_xlfn.CONCAT(AL2:AM2)</f>
        <v>55</v>
      </c>
      <c r="AO2" s="29">
        <v>1</v>
      </c>
      <c r="AP2" s="30">
        <v>1</v>
      </c>
      <c r="AQ2" s="27">
        <v>5</v>
      </c>
      <c r="AR2" s="31">
        <v>1</v>
      </c>
      <c r="AS2" s="29">
        <v>3</v>
      </c>
      <c r="AT2" s="30">
        <v>3</v>
      </c>
      <c r="AU2" s="25"/>
      <c r="AV2" s="27"/>
      <c r="AW2" s="31"/>
      <c r="AX2" s="29"/>
      <c r="AY2" s="32"/>
      <c r="AZ2" s="25"/>
      <c r="BA2" s="33"/>
      <c r="BB2" s="31"/>
      <c r="BC2" s="31"/>
      <c r="BD2" s="34"/>
      <c r="BE2" s="26"/>
      <c r="BF2" s="26"/>
      <c r="BG2" s="26"/>
      <c r="BH2" s="27">
        <v>0</v>
      </c>
      <c r="BI2" s="27">
        <v>4</v>
      </c>
      <c r="BJ2" s="28">
        <f t="shared" ref="BJ2:BJ65" si="1">--_xlfn.CONCAT(BH2:BI2)</f>
        <v>4</v>
      </c>
      <c r="BK2" s="32">
        <v>1</v>
      </c>
      <c r="BL2" s="32">
        <v>9</v>
      </c>
      <c r="BM2" s="35">
        <f>--_xlfn.CONCAT(BK2:BL2)</f>
        <v>19</v>
      </c>
      <c r="BN2" s="29">
        <v>2</v>
      </c>
      <c r="BO2" s="25"/>
      <c r="BP2" s="36">
        <v>0</v>
      </c>
      <c r="BQ2" s="36">
        <v>2</v>
      </c>
      <c r="BR2" s="37">
        <f t="shared" ref="BR2:BR17" si="2">--_xlfn.CONCAT(BP2:BQ2)</f>
        <v>2</v>
      </c>
      <c r="BS2" s="38">
        <v>1</v>
      </c>
      <c r="BT2" s="38" t="s">
        <v>54</v>
      </c>
      <c r="BU2" t="s">
        <v>55</v>
      </c>
      <c r="BV2" s="24" t="s">
        <v>56</v>
      </c>
      <c r="BW2" s="24"/>
      <c r="BX2" s="24"/>
      <c r="BY2" s="24"/>
      <c r="BZ2" s="39" t="s">
        <v>57</v>
      </c>
      <c r="CA2" s="40">
        <v>5</v>
      </c>
      <c r="CB2" s="40">
        <v>5</v>
      </c>
      <c r="CC2" s="40">
        <v>5</v>
      </c>
      <c r="CD2" s="40"/>
      <c r="CE2" s="40"/>
      <c r="CF2" s="40"/>
      <c r="CG2" s="40">
        <v>3</v>
      </c>
      <c r="CH2" s="40">
        <v>1</v>
      </c>
      <c r="CM2">
        <v>3</v>
      </c>
      <c r="CN2" s="40">
        <v>2</v>
      </c>
    </row>
    <row r="3" spans="1:93" x14ac:dyDescent="0.25">
      <c r="A3">
        <v>870</v>
      </c>
      <c r="B3" s="21">
        <v>43648</v>
      </c>
      <c r="C3">
        <v>49</v>
      </c>
      <c r="D3">
        <v>4</v>
      </c>
      <c r="E3" t="s">
        <v>58</v>
      </c>
      <c r="F3">
        <v>1</v>
      </c>
      <c r="G3">
        <v>1</v>
      </c>
      <c r="I3" t="s">
        <v>59</v>
      </c>
      <c r="J3" s="22">
        <f>COUNTIF($C$34:C243,C3)</f>
        <v>17</v>
      </c>
      <c r="K3" s="23"/>
      <c r="L3">
        <f>--_xlfn.CONCAT(M3:O3)</f>
        <v>4</v>
      </c>
      <c r="M3" s="24">
        <v>0</v>
      </c>
      <c r="N3" s="24">
        <v>4</v>
      </c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5">
        <v>1</v>
      </c>
      <c r="AK3" s="26">
        <v>2</v>
      </c>
      <c r="AL3" s="27">
        <v>0</v>
      </c>
      <c r="AM3" s="27">
        <v>1</v>
      </c>
      <c r="AN3" s="28">
        <f t="shared" si="0"/>
        <v>1</v>
      </c>
      <c r="AO3" s="29">
        <v>1</v>
      </c>
      <c r="AP3" s="30">
        <v>1</v>
      </c>
      <c r="AQ3" s="27">
        <v>4</v>
      </c>
      <c r="AR3" s="31">
        <v>6</v>
      </c>
      <c r="AS3" s="29">
        <v>2</v>
      </c>
      <c r="AT3" s="30">
        <v>1</v>
      </c>
      <c r="AU3" s="25"/>
      <c r="AV3" s="27"/>
      <c r="AW3" s="31"/>
      <c r="AX3" s="29">
        <v>1</v>
      </c>
      <c r="AY3" s="32"/>
      <c r="AZ3" s="25"/>
      <c r="BA3" s="33">
        <v>1</v>
      </c>
      <c r="BB3" s="31"/>
      <c r="BC3" s="31"/>
      <c r="BD3" s="34"/>
      <c r="BE3" s="26"/>
      <c r="BF3" s="26"/>
      <c r="BG3" s="26"/>
      <c r="BH3" s="27">
        <v>0</v>
      </c>
      <c r="BI3" s="27">
        <v>5</v>
      </c>
      <c r="BJ3" s="28">
        <f t="shared" si="1"/>
        <v>5</v>
      </c>
      <c r="BK3" s="32">
        <v>1</v>
      </c>
      <c r="BL3" s="32">
        <v>7</v>
      </c>
      <c r="BM3" s="35">
        <f>--_xlfn.CONCAT(BK3:BL3)</f>
        <v>17</v>
      </c>
      <c r="BN3" s="29">
        <v>2</v>
      </c>
      <c r="BO3" s="25"/>
      <c r="BP3" s="36">
        <v>0</v>
      </c>
      <c r="BQ3" s="36">
        <v>5</v>
      </c>
      <c r="BR3" s="37">
        <f t="shared" si="2"/>
        <v>5</v>
      </c>
      <c r="BS3" s="38">
        <v>10</v>
      </c>
      <c r="BT3" s="38" t="s">
        <v>60</v>
      </c>
      <c r="BU3" s="40" t="s">
        <v>61</v>
      </c>
      <c r="BV3" s="39" t="s">
        <v>62</v>
      </c>
      <c r="BW3" s="39"/>
      <c r="BX3" s="39"/>
      <c r="BY3" s="39"/>
      <c r="BZ3" s="39" t="s">
        <v>63</v>
      </c>
      <c r="CA3" s="40">
        <v>11</v>
      </c>
      <c r="CB3" s="40">
        <v>12</v>
      </c>
      <c r="CC3" s="40">
        <v>11</v>
      </c>
      <c r="CD3" s="40"/>
      <c r="CE3" s="40"/>
      <c r="CF3" s="40"/>
      <c r="CG3" s="40">
        <v>6</v>
      </c>
      <c r="CH3" s="40">
        <v>5</v>
      </c>
      <c r="CI3" s="24" t="s">
        <v>64</v>
      </c>
      <c r="CM3">
        <v>1</v>
      </c>
      <c r="CN3" s="40">
        <v>1</v>
      </c>
      <c r="CO3" s="41"/>
    </row>
    <row r="4" spans="1:93" x14ac:dyDescent="0.25">
      <c r="A4">
        <v>49</v>
      </c>
      <c r="B4" s="21">
        <v>43660</v>
      </c>
      <c r="C4">
        <v>123</v>
      </c>
      <c r="D4">
        <v>4</v>
      </c>
      <c r="E4" t="s">
        <v>58</v>
      </c>
      <c r="F4">
        <v>1</v>
      </c>
      <c r="G4">
        <v>1</v>
      </c>
      <c r="H4">
        <v>123</v>
      </c>
      <c r="I4" t="s">
        <v>65</v>
      </c>
      <c r="J4" s="22">
        <f>COUNTIF($C$5:C11,C4)</f>
        <v>2</v>
      </c>
      <c r="K4" s="23">
        <v>1</v>
      </c>
      <c r="L4">
        <f>--_xlfn.CONCAT(M4:O4)</f>
        <v>4</v>
      </c>
      <c r="M4" s="24">
        <v>0</v>
      </c>
      <c r="N4" s="24">
        <v>4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5">
        <v>1</v>
      </c>
      <c r="AK4" s="26"/>
      <c r="AL4" s="27">
        <v>4</v>
      </c>
      <c r="AM4" s="27">
        <v>4</v>
      </c>
      <c r="AN4" s="28">
        <f t="shared" si="0"/>
        <v>44</v>
      </c>
      <c r="AO4" s="29">
        <v>1</v>
      </c>
      <c r="AP4" s="30">
        <v>1</v>
      </c>
      <c r="AQ4" s="27">
        <v>2</v>
      </c>
      <c r="AR4" s="31">
        <v>1</v>
      </c>
      <c r="AS4" s="29">
        <v>1</v>
      </c>
      <c r="AT4" s="30">
        <v>4</v>
      </c>
      <c r="AU4" s="25"/>
      <c r="AV4" s="27"/>
      <c r="AW4" s="31"/>
      <c r="AX4" s="29"/>
      <c r="AY4" s="32"/>
      <c r="AZ4" s="25"/>
      <c r="BA4" s="33"/>
      <c r="BB4" s="31"/>
      <c r="BC4" s="31"/>
      <c r="BD4" s="34"/>
      <c r="BE4" s="26"/>
      <c r="BF4" s="26"/>
      <c r="BG4" s="26"/>
      <c r="BH4" s="27">
        <v>0</v>
      </c>
      <c r="BI4" s="27">
        <v>5</v>
      </c>
      <c r="BJ4" s="28">
        <f t="shared" si="1"/>
        <v>5</v>
      </c>
      <c r="BK4" s="32"/>
      <c r="BL4" s="32"/>
      <c r="BM4" s="35"/>
      <c r="BN4" s="29">
        <v>2</v>
      </c>
      <c r="BO4" s="25"/>
      <c r="BP4" s="36">
        <v>2</v>
      </c>
      <c r="BQ4" s="36">
        <v>0</v>
      </c>
      <c r="BR4" s="37">
        <f t="shared" si="2"/>
        <v>20</v>
      </c>
      <c r="BS4" s="38" t="s">
        <v>66</v>
      </c>
      <c r="BT4" s="38" t="s">
        <v>60</v>
      </c>
      <c r="BU4" s="40" t="s">
        <v>67</v>
      </c>
      <c r="BV4" s="39" t="s">
        <v>68</v>
      </c>
      <c r="BW4" s="39"/>
      <c r="BX4" s="39"/>
      <c r="BY4" s="39"/>
      <c r="BZ4" s="39" t="s">
        <v>69</v>
      </c>
      <c r="CA4" s="40">
        <v>9</v>
      </c>
      <c r="CB4" s="40">
        <v>9</v>
      </c>
      <c r="CC4" s="40">
        <v>9</v>
      </c>
      <c r="CD4" s="40"/>
      <c r="CE4" s="40"/>
      <c r="CF4" s="40"/>
      <c r="CG4" s="40">
        <v>5</v>
      </c>
      <c r="CH4" s="40">
        <v>4</v>
      </c>
      <c r="CI4" s="24"/>
      <c r="CM4">
        <v>1</v>
      </c>
      <c r="CN4" s="40">
        <v>2</v>
      </c>
    </row>
    <row r="5" spans="1:93" x14ac:dyDescent="0.25">
      <c r="A5">
        <v>41</v>
      </c>
      <c r="B5" s="21">
        <v>43660</v>
      </c>
      <c r="C5">
        <v>123</v>
      </c>
      <c r="D5">
        <v>16</v>
      </c>
      <c r="E5" t="s">
        <v>58</v>
      </c>
      <c r="F5">
        <v>1</v>
      </c>
      <c r="G5">
        <v>1</v>
      </c>
      <c r="H5">
        <v>123</v>
      </c>
      <c r="I5" t="s">
        <v>65</v>
      </c>
      <c r="J5" s="22">
        <f>COUNTIF($C1:C$754,C5)</f>
        <v>13</v>
      </c>
      <c r="K5" s="23">
        <v>1</v>
      </c>
      <c r="L5">
        <f>--_xlfn.CONCAT(M5:O5)</f>
        <v>16</v>
      </c>
      <c r="M5" s="24">
        <v>1</v>
      </c>
      <c r="N5" s="24">
        <v>6</v>
      </c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5">
        <v>1</v>
      </c>
      <c r="AK5" s="26">
        <v>3</v>
      </c>
      <c r="AL5" s="27">
        <v>0</v>
      </c>
      <c r="AM5" s="27">
        <v>1</v>
      </c>
      <c r="AN5" s="28">
        <f t="shared" si="0"/>
        <v>1</v>
      </c>
      <c r="AO5" s="29">
        <v>1</v>
      </c>
      <c r="AP5" s="30">
        <v>1</v>
      </c>
      <c r="AQ5" s="27">
        <v>2</v>
      </c>
      <c r="AR5" s="31">
        <v>1</v>
      </c>
      <c r="AS5" s="29">
        <v>5</v>
      </c>
      <c r="AT5" s="30">
        <v>4</v>
      </c>
      <c r="AU5" s="25"/>
      <c r="AV5" s="27"/>
      <c r="AW5" s="31"/>
      <c r="AX5" s="29"/>
      <c r="AY5" s="32"/>
      <c r="AZ5" s="25"/>
      <c r="BA5" s="33"/>
      <c r="BB5" s="31"/>
      <c r="BC5" s="31"/>
      <c r="BD5" s="34"/>
      <c r="BE5" s="26"/>
      <c r="BF5" s="26"/>
      <c r="BG5" s="26"/>
      <c r="BH5" s="27">
        <v>0</v>
      </c>
      <c r="BI5" s="27">
        <v>5</v>
      </c>
      <c r="BJ5" s="28">
        <f t="shared" si="1"/>
        <v>5</v>
      </c>
      <c r="BK5" s="32"/>
      <c r="BL5" s="32"/>
      <c r="BM5" s="35"/>
      <c r="BN5" s="29">
        <v>2</v>
      </c>
      <c r="BO5" s="25"/>
      <c r="BP5" s="36">
        <v>1</v>
      </c>
      <c r="BQ5" s="36">
        <v>1</v>
      </c>
      <c r="BR5" s="37">
        <f t="shared" si="2"/>
        <v>11</v>
      </c>
      <c r="BS5" s="38">
        <v>2</v>
      </c>
      <c r="BT5" s="38" t="s">
        <v>54</v>
      </c>
      <c r="BU5" s="40" t="s">
        <v>70</v>
      </c>
      <c r="BV5" s="39" t="s">
        <v>71</v>
      </c>
      <c r="BW5" s="39"/>
      <c r="BX5" s="39"/>
      <c r="BY5" s="39"/>
      <c r="BZ5" s="39" t="s">
        <v>72</v>
      </c>
      <c r="CA5" s="40" t="s">
        <v>73</v>
      </c>
      <c r="CB5" s="40">
        <v>24</v>
      </c>
      <c r="CC5" s="40" t="s">
        <v>73</v>
      </c>
      <c r="CD5" s="40"/>
      <c r="CE5" s="40"/>
      <c r="CF5" s="40"/>
      <c r="CG5" s="40"/>
      <c r="CH5" s="40"/>
      <c r="CI5" s="24"/>
      <c r="CJ5" s="24"/>
      <c r="CM5">
        <v>1</v>
      </c>
      <c r="CN5" s="40">
        <v>2</v>
      </c>
      <c r="CO5" s="41"/>
    </row>
    <row r="6" spans="1:93" x14ac:dyDescent="0.25">
      <c r="A6">
        <v>885</v>
      </c>
      <c r="B6" s="21">
        <v>43649</v>
      </c>
      <c r="C6">
        <v>53</v>
      </c>
      <c r="D6">
        <v>5</v>
      </c>
      <c r="E6" t="s">
        <v>58</v>
      </c>
      <c r="F6">
        <v>1</v>
      </c>
      <c r="G6">
        <v>1</v>
      </c>
      <c r="I6" t="s">
        <v>74</v>
      </c>
      <c r="J6" s="22">
        <f>COUNTIF($C$55:C225,C6)</f>
        <v>5</v>
      </c>
      <c r="K6" s="23"/>
      <c r="L6">
        <f>--_xlfn.CONCAT(M6:O6)</f>
        <v>5</v>
      </c>
      <c r="M6" s="24">
        <v>0</v>
      </c>
      <c r="N6" s="24">
        <v>5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>
        <v>1</v>
      </c>
      <c r="AK6" s="26">
        <v>2</v>
      </c>
      <c r="AL6" s="27">
        <v>0</v>
      </c>
      <c r="AM6" s="27">
        <v>1</v>
      </c>
      <c r="AN6" s="28">
        <f t="shared" si="0"/>
        <v>1</v>
      </c>
      <c r="AO6" s="29">
        <v>1</v>
      </c>
      <c r="AP6" s="30">
        <v>1</v>
      </c>
      <c r="AQ6" s="27">
        <v>6</v>
      </c>
      <c r="AR6" s="31">
        <v>1</v>
      </c>
      <c r="AS6" s="29">
        <v>1</v>
      </c>
      <c r="AT6" s="30">
        <v>1</v>
      </c>
      <c r="AU6" s="25"/>
      <c r="AV6" s="27"/>
      <c r="AW6" s="31"/>
      <c r="AX6" s="29"/>
      <c r="AY6" s="32"/>
      <c r="AZ6" s="25"/>
      <c r="BA6" s="33"/>
      <c r="BB6" s="31"/>
      <c r="BC6" s="31"/>
      <c r="BD6" s="34"/>
      <c r="BE6" s="26"/>
      <c r="BF6" s="26"/>
      <c r="BG6" s="26"/>
      <c r="BH6" s="27">
        <v>0</v>
      </c>
      <c r="BI6" s="27">
        <v>5</v>
      </c>
      <c r="BJ6" s="28">
        <f t="shared" si="1"/>
        <v>5</v>
      </c>
      <c r="BK6" s="32"/>
      <c r="BL6" s="32"/>
      <c r="BM6" s="35"/>
      <c r="BN6" s="29">
        <v>2</v>
      </c>
      <c r="BO6" s="25"/>
      <c r="BP6" s="36">
        <v>0</v>
      </c>
      <c r="BQ6" s="36">
        <v>5</v>
      </c>
      <c r="BR6" s="37">
        <f t="shared" si="2"/>
        <v>5</v>
      </c>
      <c r="BS6" s="38">
        <v>10</v>
      </c>
      <c r="BT6" s="38" t="s">
        <v>60</v>
      </c>
      <c r="BU6" s="40" t="s">
        <v>61</v>
      </c>
      <c r="BV6" s="39" t="s">
        <v>62</v>
      </c>
      <c r="BW6" s="39"/>
      <c r="BX6" s="39"/>
      <c r="BY6" s="39"/>
      <c r="BZ6" s="39" t="s">
        <v>63</v>
      </c>
      <c r="CA6" s="40">
        <v>11</v>
      </c>
      <c r="CB6" s="40">
        <v>12</v>
      </c>
      <c r="CC6" s="40">
        <v>11</v>
      </c>
      <c r="CD6" s="40"/>
      <c r="CE6" s="40"/>
      <c r="CF6" s="40"/>
      <c r="CG6" s="40">
        <v>6</v>
      </c>
      <c r="CH6" s="40">
        <v>5</v>
      </c>
      <c r="CI6" s="24" t="s">
        <v>64</v>
      </c>
      <c r="CM6">
        <v>1</v>
      </c>
      <c r="CN6" s="40">
        <v>2</v>
      </c>
      <c r="CO6" s="41"/>
    </row>
    <row r="7" spans="1:93" x14ac:dyDescent="0.25">
      <c r="A7">
        <v>893</v>
      </c>
      <c r="B7" s="21">
        <v>43649</v>
      </c>
      <c r="C7">
        <v>54</v>
      </c>
      <c r="D7">
        <v>6</v>
      </c>
      <c r="E7" t="s">
        <v>58</v>
      </c>
      <c r="F7">
        <v>1</v>
      </c>
      <c r="G7">
        <v>1</v>
      </c>
      <c r="H7">
        <v>54</v>
      </c>
      <c r="I7" t="s">
        <v>75</v>
      </c>
      <c r="J7" s="22">
        <f>COUNTIF($C1:C$754,C7)</f>
        <v>4</v>
      </c>
      <c r="K7" s="23">
        <v>2</v>
      </c>
      <c r="L7">
        <f>--_xlfn.CONCAT(M7:N7)</f>
        <v>6</v>
      </c>
      <c r="M7" s="24">
        <v>0</v>
      </c>
      <c r="N7" s="24">
        <v>6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5">
        <v>1</v>
      </c>
      <c r="AK7" s="26">
        <v>5</v>
      </c>
      <c r="AL7" s="27">
        <v>0</v>
      </c>
      <c r="AM7" s="27">
        <v>3</v>
      </c>
      <c r="AN7" s="28">
        <f t="shared" si="0"/>
        <v>3</v>
      </c>
      <c r="AO7" s="29">
        <v>4</v>
      </c>
      <c r="AP7" s="30">
        <v>1</v>
      </c>
      <c r="AQ7" s="27">
        <v>5</v>
      </c>
      <c r="AR7" s="31">
        <v>3</v>
      </c>
      <c r="AS7" s="29">
        <v>2</v>
      </c>
      <c r="AT7" s="30">
        <v>2</v>
      </c>
      <c r="AU7" s="25"/>
      <c r="AV7" s="27"/>
      <c r="AW7" s="31"/>
      <c r="AX7" s="29"/>
      <c r="AY7" s="32"/>
      <c r="AZ7" s="25"/>
      <c r="BA7" s="33"/>
      <c r="BB7" s="31"/>
      <c r="BC7" s="31"/>
      <c r="BD7" s="34"/>
      <c r="BE7" s="26"/>
      <c r="BF7" s="26"/>
      <c r="BG7" s="26"/>
      <c r="BH7" s="27">
        <v>0</v>
      </c>
      <c r="BI7" s="27">
        <v>5</v>
      </c>
      <c r="BJ7" s="28">
        <f t="shared" si="1"/>
        <v>5</v>
      </c>
      <c r="BK7" s="32"/>
      <c r="BL7" s="32"/>
      <c r="BM7" s="35"/>
      <c r="BN7" s="29">
        <v>2</v>
      </c>
      <c r="BO7" s="25"/>
      <c r="BP7" s="36">
        <v>0</v>
      </c>
      <c r="BQ7" s="36">
        <v>7</v>
      </c>
      <c r="BR7" s="37">
        <f t="shared" si="2"/>
        <v>7</v>
      </c>
      <c r="BS7" s="38">
        <v>5</v>
      </c>
      <c r="BT7" s="38" t="s">
        <v>76</v>
      </c>
      <c r="BU7" s="40" t="s">
        <v>77</v>
      </c>
      <c r="BV7" s="39" t="s">
        <v>78</v>
      </c>
      <c r="BW7" s="39"/>
      <c r="BX7" s="39"/>
      <c r="BY7" s="39"/>
      <c r="BZ7" s="39" t="s">
        <v>79</v>
      </c>
      <c r="CA7" s="40">
        <v>4</v>
      </c>
      <c r="CB7" s="40">
        <v>4</v>
      </c>
      <c r="CC7" s="40">
        <v>4</v>
      </c>
      <c r="CD7" s="40"/>
      <c r="CE7" s="40"/>
      <c r="CF7" s="40"/>
      <c r="CG7" s="40">
        <v>2</v>
      </c>
      <c r="CH7" s="40">
        <v>2</v>
      </c>
      <c r="CI7" s="24"/>
      <c r="CM7">
        <v>1</v>
      </c>
      <c r="CN7" s="40">
        <v>2</v>
      </c>
    </row>
    <row r="8" spans="1:93" x14ac:dyDescent="0.25">
      <c r="A8">
        <v>42</v>
      </c>
      <c r="B8" s="21">
        <v>43660</v>
      </c>
      <c r="C8">
        <v>123</v>
      </c>
      <c r="D8">
        <v>18</v>
      </c>
      <c r="E8" t="s">
        <v>58</v>
      </c>
      <c r="F8">
        <v>1</v>
      </c>
      <c r="G8">
        <v>1</v>
      </c>
      <c r="I8" t="s">
        <v>65</v>
      </c>
      <c r="J8" s="22">
        <f>COUNTIF($C1:C$754,C8)</f>
        <v>13</v>
      </c>
      <c r="K8" s="23"/>
      <c r="L8">
        <f>--_xlfn.CONCAT(M8:O8)</f>
        <v>18</v>
      </c>
      <c r="M8" s="24">
        <v>1</v>
      </c>
      <c r="N8" s="24">
        <v>8</v>
      </c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5">
        <v>1</v>
      </c>
      <c r="AK8" s="26">
        <v>5</v>
      </c>
      <c r="AL8" s="27">
        <v>0</v>
      </c>
      <c r="AM8" s="27">
        <v>3</v>
      </c>
      <c r="AN8" s="28">
        <f t="shared" si="0"/>
        <v>3</v>
      </c>
      <c r="AO8" s="29">
        <v>4</v>
      </c>
      <c r="AP8" s="30">
        <v>1</v>
      </c>
      <c r="AQ8" s="27">
        <v>2</v>
      </c>
      <c r="AR8" s="31">
        <v>1</v>
      </c>
      <c r="AS8" s="29">
        <v>5</v>
      </c>
      <c r="AT8" s="30">
        <v>4</v>
      </c>
      <c r="AU8" s="25"/>
      <c r="AV8" s="27"/>
      <c r="AW8" s="31"/>
      <c r="AX8" s="29"/>
      <c r="AY8" s="32"/>
      <c r="AZ8" s="25"/>
      <c r="BA8" s="33"/>
      <c r="BB8" s="31"/>
      <c r="BC8" s="31"/>
      <c r="BD8" s="34"/>
      <c r="BE8" s="26"/>
      <c r="BF8" s="26"/>
      <c r="BG8" s="26"/>
      <c r="BH8" s="27">
        <v>0</v>
      </c>
      <c r="BI8" s="27">
        <v>6</v>
      </c>
      <c r="BJ8" s="28">
        <f t="shared" si="1"/>
        <v>6</v>
      </c>
      <c r="BK8" s="32">
        <v>1</v>
      </c>
      <c r="BL8" s="32">
        <v>5</v>
      </c>
      <c r="BM8" s="35">
        <f t="shared" ref="BM8:BM15" si="3">--_xlfn.CONCAT(BK8:BL8)</f>
        <v>15</v>
      </c>
      <c r="BN8" s="29">
        <v>2</v>
      </c>
      <c r="BO8" s="25"/>
      <c r="BP8" s="36">
        <v>0</v>
      </c>
      <c r="BQ8" s="36">
        <v>7</v>
      </c>
      <c r="BR8" s="37">
        <f t="shared" si="2"/>
        <v>7</v>
      </c>
      <c r="BS8" s="38">
        <v>5</v>
      </c>
      <c r="BT8" s="38" t="s">
        <v>76</v>
      </c>
      <c r="BU8" s="40" t="s">
        <v>77</v>
      </c>
      <c r="BV8" s="39" t="s">
        <v>78</v>
      </c>
      <c r="BW8" s="39"/>
      <c r="BX8" s="39"/>
      <c r="BY8" s="39"/>
      <c r="BZ8" s="39" t="s">
        <v>79</v>
      </c>
      <c r="CA8" s="40">
        <v>4</v>
      </c>
      <c r="CB8" s="40">
        <v>4</v>
      </c>
      <c r="CC8" s="40">
        <v>4</v>
      </c>
      <c r="CD8" s="40"/>
      <c r="CE8" s="40"/>
      <c r="CF8" s="40"/>
      <c r="CG8" s="40">
        <v>2</v>
      </c>
      <c r="CH8" s="40">
        <v>2</v>
      </c>
      <c r="CI8" s="24"/>
      <c r="CM8">
        <v>1</v>
      </c>
      <c r="CN8" s="40">
        <v>2</v>
      </c>
    </row>
    <row r="9" spans="1:93" x14ac:dyDescent="0.25">
      <c r="A9">
        <v>904</v>
      </c>
      <c r="B9" s="21">
        <v>43649</v>
      </c>
      <c r="C9">
        <v>88</v>
      </c>
      <c r="D9">
        <v>14</v>
      </c>
      <c r="E9" t="s">
        <v>58</v>
      </c>
      <c r="F9">
        <v>1</v>
      </c>
      <c r="G9">
        <v>1</v>
      </c>
      <c r="H9">
        <v>88</v>
      </c>
      <c r="I9" t="s">
        <v>80</v>
      </c>
      <c r="J9" s="22">
        <f>COUNTIF($C6:C$754,C9)</f>
        <v>3</v>
      </c>
      <c r="K9" s="23">
        <v>1</v>
      </c>
      <c r="L9">
        <f>--_xlfn.CONCAT(M9:N9)</f>
        <v>14</v>
      </c>
      <c r="M9" s="24">
        <v>1</v>
      </c>
      <c r="N9" s="24">
        <v>4</v>
      </c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5">
        <v>1</v>
      </c>
      <c r="AK9" s="26">
        <v>1</v>
      </c>
      <c r="AL9" s="27">
        <v>0</v>
      </c>
      <c r="AM9" s="27">
        <v>2</v>
      </c>
      <c r="AN9" s="28">
        <f t="shared" si="0"/>
        <v>2</v>
      </c>
      <c r="AO9" s="29">
        <v>3</v>
      </c>
      <c r="AP9" s="30">
        <v>1</v>
      </c>
      <c r="AQ9" s="27">
        <v>2</v>
      </c>
      <c r="AR9" s="31">
        <v>1</v>
      </c>
      <c r="AS9" s="29">
        <v>4</v>
      </c>
      <c r="AT9" s="30">
        <v>3</v>
      </c>
      <c r="AU9" s="25"/>
      <c r="AV9" s="27"/>
      <c r="AW9" s="31"/>
      <c r="AX9" s="29"/>
      <c r="AY9" s="32"/>
      <c r="AZ9" s="25"/>
      <c r="BA9" s="33"/>
      <c r="BB9" s="31"/>
      <c r="BC9" s="31"/>
      <c r="BD9" s="34"/>
      <c r="BE9" s="26"/>
      <c r="BF9" s="26"/>
      <c r="BG9" s="26"/>
      <c r="BH9" s="27">
        <v>0</v>
      </c>
      <c r="BI9" s="27">
        <v>6</v>
      </c>
      <c r="BJ9" s="28">
        <f t="shared" si="1"/>
        <v>6</v>
      </c>
      <c r="BK9" s="32">
        <v>1</v>
      </c>
      <c r="BL9" s="32">
        <v>6</v>
      </c>
      <c r="BM9" s="35">
        <f t="shared" si="3"/>
        <v>16</v>
      </c>
      <c r="BN9" s="29">
        <v>2</v>
      </c>
      <c r="BO9" s="25"/>
      <c r="BP9" s="36">
        <v>2</v>
      </c>
      <c r="BQ9" s="36">
        <v>6</v>
      </c>
      <c r="BR9" s="37">
        <f t="shared" si="2"/>
        <v>26</v>
      </c>
      <c r="BS9" s="38">
        <v>1</v>
      </c>
      <c r="BT9" s="38" t="s">
        <v>54</v>
      </c>
      <c r="BU9" s="40" t="s">
        <v>81</v>
      </c>
      <c r="BV9" s="39" t="s">
        <v>82</v>
      </c>
      <c r="BW9" s="39"/>
      <c r="BX9" s="39"/>
      <c r="BY9" s="39"/>
      <c r="BZ9" s="39" t="s">
        <v>83</v>
      </c>
      <c r="CA9" s="40">
        <v>3</v>
      </c>
      <c r="CB9" s="40">
        <v>3</v>
      </c>
      <c r="CC9" s="40">
        <v>3</v>
      </c>
      <c r="CD9" s="40"/>
      <c r="CE9" s="40"/>
      <c r="CF9" s="40"/>
      <c r="CG9" s="40">
        <v>1</v>
      </c>
      <c r="CH9" s="40">
        <v>1</v>
      </c>
      <c r="CI9" s="24"/>
      <c r="CM9">
        <v>1</v>
      </c>
      <c r="CN9" s="40">
        <v>2</v>
      </c>
    </row>
    <row r="10" spans="1:93" x14ac:dyDescent="0.25">
      <c r="A10">
        <v>57</v>
      </c>
      <c r="B10" s="21">
        <v>43660</v>
      </c>
      <c r="C10">
        <v>126</v>
      </c>
      <c r="D10">
        <v>13</v>
      </c>
      <c r="E10" t="s">
        <v>58</v>
      </c>
      <c r="F10">
        <v>1</v>
      </c>
      <c r="G10">
        <v>1</v>
      </c>
      <c r="I10" t="s">
        <v>84</v>
      </c>
      <c r="J10" s="22">
        <f>COUNTIF($C$126:C157,C10)</f>
        <v>2</v>
      </c>
      <c r="K10" s="23"/>
      <c r="L10">
        <f>--_xlfn.CONCAT(M10:O10)</f>
        <v>13</v>
      </c>
      <c r="M10" s="24">
        <v>1</v>
      </c>
      <c r="N10" s="24">
        <v>3</v>
      </c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5">
        <v>1</v>
      </c>
      <c r="AK10" s="26">
        <v>2</v>
      </c>
      <c r="AL10" s="27">
        <v>0</v>
      </c>
      <c r="AM10" s="27">
        <v>3</v>
      </c>
      <c r="AN10" s="28">
        <f t="shared" si="0"/>
        <v>3</v>
      </c>
      <c r="AO10" s="29">
        <v>1</v>
      </c>
      <c r="AP10" s="30">
        <v>1</v>
      </c>
      <c r="AQ10" s="27">
        <v>5</v>
      </c>
      <c r="AR10" s="31">
        <v>1</v>
      </c>
      <c r="AS10" s="29">
        <v>1</v>
      </c>
      <c r="AT10" s="30">
        <v>1</v>
      </c>
      <c r="AU10" s="25"/>
      <c r="AV10" s="27"/>
      <c r="AW10" s="31"/>
      <c r="AX10" s="29"/>
      <c r="AY10" s="32"/>
      <c r="AZ10" s="25"/>
      <c r="BA10" s="33"/>
      <c r="BB10" s="31"/>
      <c r="BC10" s="31"/>
      <c r="BD10" s="34"/>
      <c r="BE10" s="26"/>
      <c r="BF10" s="26"/>
      <c r="BG10" s="26"/>
      <c r="BH10" s="27">
        <v>0</v>
      </c>
      <c r="BI10" s="27">
        <v>6</v>
      </c>
      <c r="BJ10" s="28">
        <f t="shared" si="1"/>
        <v>6</v>
      </c>
      <c r="BK10" s="32">
        <v>1</v>
      </c>
      <c r="BL10" s="32">
        <v>9</v>
      </c>
      <c r="BM10" s="35">
        <f t="shared" si="3"/>
        <v>19</v>
      </c>
      <c r="BN10" s="29">
        <v>2</v>
      </c>
      <c r="BO10" s="25"/>
      <c r="BP10" s="36">
        <v>0</v>
      </c>
      <c r="BQ10" s="36">
        <v>1</v>
      </c>
      <c r="BR10" s="37">
        <f t="shared" si="2"/>
        <v>1</v>
      </c>
      <c r="BS10" s="38">
        <v>10</v>
      </c>
      <c r="BT10" s="38" t="s">
        <v>60</v>
      </c>
      <c r="BU10" s="40" t="s">
        <v>61</v>
      </c>
      <c r="BV10" s="39" t="s">
        <v>62</v>
      </c>
      <c r="BW10" s="39"/>
      <c r="BX10" s="39"/>
      <c r="BY10" s="39"/>
      <c r="BZ10" s="39" t="s">
        <v>63</v>
      </c>
      <c r="CA10" s="40">
        <v>11</v>
      </c>
      <c r="CB10" s="40">
        <v>12</v>
      </c>
      <c r="CC10" s="40">
        <v>11</v>
      </c>
      <c r="CD10" s="40"/>
      <c r="CE10" s="40"/>
      <c r="CF10" s="40"/>
      <c r="CG10" s="40">
        <v>6</v>
      </c>
      <c r="CH10" s="40">
        <v>5</v>
      </c>
      <c r="CI10" s="24" t="s">
        <v>64</v>
      </c>
      <c r="CM10">
        <v>1</v>
      </c>
      <c r="CN10" s="40">
        <v>2</v>
      </c>
      <c r="CO10" s="41"/>
    </row>
    <row r="11" spans="1:93" x14ac:dyDescent="0.25">
      <c r="A11">
        <v>883</v>
      </c>
      <c r="B11" s="21">
        <v>43649</v>
      </c>
      <c r="C11">
        <v>53</v>
      </c>
      <c r="D11">
        <v>19</v>
      </c>
      <c r="E11" t="s">
        <v>58</v>
      </c>
      <c r="F11">
        <v>1</v>
      </c>
      <c r="G11">
        <v>1</v>
      </c>
      <c r="I11" t="s">
        <v>74</v>
      </c>
      <c r="J11" s="22">
        <f>COUNTIF($A1:C$754,C11)</f>
        <v>11</v>
      </c>
      <c r="K11" s="23"/>
      <c r="L11">
        <f>--_xlfn.CONCAT(M11:O11)</f>
        <v>19</v>
      </c>
      <c r="M11" s="24">
        <v>1</v>
      </c>
      <c r="N11" s="24">
        <v>9</v>
      </c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5">
        <v>1</v>
      </c>
      <c r="AK11" s="26">
        <v>1</v>
      </c>
      <c r="AL11" s="27">
        <v>3</v>
      </c>
      <c r="AM11" s="27">
        <v>8</v>
      </c>
      <c r="AN11" s="28">
        <f t="shared" si="0"/>
        <v>38</v>
      </c>
      <c r="AO11" s="29">
        <v>1</v>
      </c>
      <c r="AP11" s="30">
        <v>1</v>
      </c>
      <c r="AQ11" s="27">
        <v>5</v>
      </c>
      <c r="AR11" s="31">
        <v>1</v>
      </c>
      <c r="AS11" s="29">
        <v>4</v>
      </c>
      <c r="AT11" s="30">
        <v>4</v>
      </c>
      <c r="AU11" s="25"/>
      <c r="AV11" s="27"/>
      <c r="AW11" s="31"/>
      <c r="AX11" s="29"/>
      <c r="AY11" s="32"/>
      <c r="AZ11" s="25"/>
      <c r="BA11" s="33"/>
      <c r="BB11" s="31"/>
      <c r="BC11" s="31"/>
      <c r="BD11" s="34"/>
      <c r="BE11" s="26"/>
      <c r="BF11" s="26"/>
      <c r="BG11" s="26"/>
      <c r="BH11" s="27">
        <v>0</v>
      </c>
      <c r="BI11" s="27">
        <v>6</v>
      </c>
      <c r="BJ11" s="28">
        <f t="shared" si="1"/>
        <v>6</v>
      </c>
      <c r="BK11" s="32">
        <v>1</v>
      </c>
      <c r="BL11" s="32">
        <v>9</v>
      </c>
      <c r="BM11" s="35">
        <f t="shared" si="3"/>
        <v>19</v>
      </c>
      <c r="BN11" s="29">
        <v>2</v>
      </c>
      <c r="BO11" s="25"/>
      <c r="BP11" s="36">
        <v>2</v>
      </c>
      <c r="BQ11" s="36">
        <v>6</v>
      </c>
      <c r="BR11" s="37">
        <f t="shared" si="2"/>
        <v>26</v>
      </c>
      <c r="BS11" s="38">
        <v>1</v>
      </c>
      <c r="BT11" s="38" t="s">
        <v>54</v>
      </c>
      <c r="BU11" t="s">
        <v>55</v>
      </c>
      <c r="BV11" s="24" t="s">
        <v>56</v>
      </c>
      <c r="BW11" s="24"/>
      <c r="BX11" s="24"/>
      <c r="BY11" s="24"/>
      <c r="BZ11" s="39" t="s">
        <v>57</v>
      </c>
      <c r="CA11" s="40">
        <v>5</v>
      </c>
      <c r="CB11" s="40">
        <v>5</v>
      </c>
      <c r="CC11" s="40">
        <v>5</v>
      </c>
      <c r="CD11" s="40"/>
      <c r="CE11" s="40"/>
      <c r="CF11" s="40"/>
      <c r="CG11" s="40">
        <v>3</v>
      </c>
      <c r="CH11" s="40">
        <v>1</v>
      </c>
      <c r="CM11">
        <v>1</v>
      </c>
      <c r="CN11" s="40">
        <v>2</v>
      </c>
    </row>
    <row r="12" spans="1:93" x14ac:dyDescent="0.25">
      <c r="A12">
        <v>887</v>
      </c>
      <c r="B12" s="21">
        <v>43649</v>
      </c>
      <c r="C12">
        <v>53</v>
      </c>
      <c r="D12">
        <v>53</v>
      </c>
      <c r="E12" t="s">
        <v>58</v>
      </c>
      <c r="F12">
        <v>1</v>
      </c>
      <c r="G12">
        <v>1</v>
      </c>
      <c r="H12">
        <v>53</v>
      </c>
      <c r="I12" t="s">
        <v>74</v>
      </c>
      <c r="J12" s="22">
        <f>COUNTIF($C1:C$754,C12)</f>
        <v>10</v>
      </c>
      <c r="K12" s="23">
        <v>1</v>
      </c>
      <c r="L12">
        <f>--_xlfn.CONCAT(M12:O12)</f>
        <v>53</v>
      </c>
      <c r="M12" s="24">
        <v>5</v>
      </c>
      <c r="N12" s="24">
        <v>3</v>
      </c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5">
        <v>1</v>
      </c>
      <c r="AK12" s="26">
        <v>1</v>
      </c>
      <c r="AL12" s="27">
        <v>0</v>
      </c>
      <c r="AM12" s="27">
        <v>4</v>
      </c>
      <c r="AN12" s="28">
        <f t="shared" si="0"/>
        <v>4</v>
      </c>
      <c r="AO12" s="29">
        <v>1</v>
      </c>
      <c r="AP12" s="30">
        <v>1</v>
      </c>
      <c r="AQ12" s="27">
        <v>1</v>
      </c>
      <c r="AR12" s="31">
        <v>1</v>
      </c>
      <c r="AS12" s="29">
        <v>4</v>
      </c>
      <c r="AT12" s="30">
        <v>2</v>
      </c>
      <c r="AU12" s="25"/>
      <c r="AV12" s="27"/>
      <c r="AW12" s="31"/>
      <c r="AX12" s="29"/>
      <c r="AY12" s="32"/>
      <c r="AZ12" s="25"/>
      <c r="BA12" s="33"/>
      <c r="BB12" s="31"/>
      <c r="BC12" s="31"/>
      <c r="BD12" s="34"/>
      <c r="BE12" s="26"/>
      <c r="BF12" s="26"/>
      <c r="BG12" s="26"/>
      <c r="BH12" s="27">
        <v>0</v>
      </c>
      <c r="BI12" s="27">
        <v>6</v>
      </c>
      <c r="BJ12" s="28">
        <f t="shared" si="1"/>
        <v>6</v>
      </c>
      <c r="BK12" s="32">
        <v>2</v>
      </c>
      <c r="BL12" s="32">
        <v>3</v>
      </c>
      <c r="BM12" s="35">
        <f t="shared" si="3"/>
        <v>23</v>
      </c>
      <c r="BN12" s="29">
        <v>2</v>
      </c>
      <c r="BO12" s="25"/>
      <c r="BP12" s="36">
        <v>2</v>
      </c>
      <c r="BQ12" s="36">
        <v>7</v>
      </c>
      <c r="BR12" s="37">
        <f t="shared" si="2"/>
        <v>27</v>
      </c>
      <c r="BS12" s="38">
        <v>1</v>
      </c>
      <c r="BT12" s="38" t="s">
        <v>54</v>
      </c>
      <c r="BU12" s="40" t="s">
        <v>77</v>
      </c>
      <c r="BV12" s="39" t="s">
        <v>78</v>
      </c>
      <c r="BW12" s="39"/>
      <c r="BX12" s="39"/>
      <c r="BY12" s="39"/>
      <c r="BZ12" s="39" t="s">
        <v>79</v>
      </c>
      <c r="CA12" s="40">
        <v>4</v>
      </c>
      <c r="CB12" s="40">
        <v>4</v>
      </c>
      <c r="CC12" s="40">
        <v>4</v>
      </c>
      <c r="CD12" s="40"/>
      <c r="CE12" s="40"/>
      <c r="CF12" s="40"/>
      <c r="CG12" s="40">
        <v>2</v>
      </c>
      <c r="CH12" s="40">
        <v>2</v>
      </c>
      <c r="CI12" s="24"/>
      <c r="CM12">
        <v>1</v>
      </c>
      <c r="CN12" s="40">
        <v>2</v>
      </c>
    </row>
    <row r="13" spans="1:93" x14ac:dyDescent="0.25">
      <c r="A13">
        <v>91</v>
      </c>
      <c r="B13" s="21">
        <v>43663</v>
      </c>
      <c r="C13">
        <v>136</v>
      </c>
      <c r="D13">
        <v>10</v>
      </c>
      <c r="E13" t="s">
        <v>52</v>
      </c>
      <c r="F13">
        <v>1</v>
      </c>
      <c r="G13">
        <v>3</v>
      </c>
      <c r="H13">
        <v>136</v>
      </c>
      <c r="I13" t="s">
        <v>85</v>
      </c>
      <c r="J13" s="22">
        <f>COUNTIF($C$130:C136,C13)</f>
        <v>1</v>
      </c>
      <c r="K13" s="23">
        <v>1</v>
      </c>
      <c r="L13">
        <f>--_xlfn.CONCAT(M13:O13)</f>
        <v>10</v>
      </c>
      <c r="M13" s="24">
        <v>1</v>
      </c>
      <c r="N13" s="24">
        <v>0</v>
      </c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5">
        <v>1</v>
      </c>
      <c r="AK13" s="26">
        <v>1</v>
      </c>
      <c r="AL13" s="27">
        <v>1</v>
      </c>
      <c r="AM13" s="27">
        <v>8</v>
      </c>
      <c r="AN13" s="28">
        <f t="shared" si="0"/>
        <v>18</v>
      </c>
      <c r="AO13" s="29">
        <v>1</v>
      </c>
      <c r="AP13" s="30">
        <v>1</v>
      </c>
      <c r="AQ13" s="27">
        <v>5</v>
      </c>
      <c r="AR13" s="31">
        <v>1</v>
      </c>
      <c r="AS13" s="29">
        <v>4</v>
      </c>
      <c r="AT13" s="30">
        <v>4</v>
      </c>
      <c r="AU13" s="25"/>
      <c r="AV13" s="27"/>
      <c r="AW13" s="31"/>
      <c r="AX13" s="29"/>
      <c r="AY13" s="32"/>
      <c r="AZ13" s="25"/>
      <c r="BA13" s="33"/>
      <c r="BB13" s="31"/>
      <c r="BC13" s="31"/>
      <c r="BD13" s="34"/>
      <c r="BE13" s="26"/>
      <c r="BF13" s="26"/>
      <c r="BG13" s="26"/>
      <c r="BH13" s="27">
        <v>0</v>
      </c>
      <c r="BI13" s="27">
        <v>6</v>
      </c>
      <c r="BJ13" s="28">
        <f t="shared" si="1"/>
        <v>6</v>
      </c>
      <c r="BK13" s="32">
        <v>2</v>
      </c>
      <c r="BL13" s="32">
        <v>5</v>
      </c>
      <c r="BM13" s="35">
        <f t="shared" si="3"/>
        <v>25</v>
      </c>
      <c r="BN13" s="29">
        <v>2</v>
      </c>
      <c r="BO13" s="25"/>
      <c r="BP13" s="36">
        <v>1</v>
      </c>
      <c r="BQ13" s="36">
        <v>5</v>
      </c>
      <c r="BR13" s="37">
        <f t="shared" si="2"/>
        <v>15</v>
      </c>
      <c r="BS13" s="38">
        <v>8</v>
      </c>
      <c r="BT13" s="38" t="s">
        <v>86</v>
      </c>
      <c r="BU13" s="40" t="s">
        <v>87</v>
      </c>
      <c r="BV13" s="39" t="s">
        <v>88</v>
      </c>
      <c r="BW13" s="39"/>
      <c r="BX13" s="39"/>
      <c r="BY13" s="39"/>
      <c r="BZ13" s="39" t="s">
        <v>89</v>
      </c>
      <c r="CA13" s="40" t="s">
        <v>90</v>
      </c>
      <c r="CB13" s="40">
        <v>15</v>
      </c>
      <c r="CC13" s="42" t="s">
        <v>90</v>
      </c>
      <c r="CD13" s="40"/>
      <c r="CE13" s="40"/>
      <c r="CF13" s="40"/>
      <c r="CG13" s="40">
        <v>13</v>
      </c>
      <c r="CH13" s="40">
        <v>19</v>
      </c>
      <c r="CI13" s="24"/>
      <c r="CM13">
        <v>3</v>
      </c>
      <c r="CN13" s="40">
        <v>2</v>
      </c>
    </row>
    <row r="14" spans="1:93" x14ac:dyDescent="0.25">
      <c r="A14">
        <v>145</v>
      </c>
      <c r="B14" s="21">
        <v>43663</v>
      </c>
      <c r="C14">
        <v>140</v>
      </c>
      <c r="D14">
        <v>4</v>
      </c>
      <c r="E14" t="s">
        <v>52</v>
      </c>
      <c r="F14">
        <v>1</v>
      </c>
      <c r="G14">
        <v>3</v>
      </c>
      <c r="I14" t="s">
        <v>91</v>
      </c>
      <c r="J14" s="22">
        <f>COUNTIF($C1:C$754,C14)</f>
        <v>10</v>
      </c>
      <c r="K14" s="23"/>
      <c r="L14">
        <f>--_xlfn.CONCAT(M14:O14)</f>
        <v>4</v>
      </c>
      <c r="M14" s="24">
        <v>0</v>
      </c>
      <c r="N14" s="24">
        <v>4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5">
        <v>1</v>
      </c>
      <c r="AK14" s="26">
        <v>1</v>
      </c>
      <c r="AL14" s="27">
        <v>0</v>
      </c>
      <c r="AM14" s="27">
        <v>1</v>
      </c>
      <c r="AN14" s="28">
        <f t="shared" si="0"/>
        <v>1</v>
      </c>
      <c r="AO14" s="29">
        <v>4</v>
      </c>
      <c r="AP14" s="30">
        <v>1</v>
      </c>
      <c r="AQ14" s="27">
        <v>6</v>
      </c>
      <c r="AR14" s="31">
        <v>1</v>
      </c>
      <c r="AS14" s="29">
        <v>4</v>
      </c>
      <c r="AT14" s="30">
        <v>4</v>
      </c>
      <c r="AU14" s="25"/>
      <c r="AV14" s="27"/>
      <c r="AW14" s="31"/>
      <c r="AX14" s="29"/>
      <c r="AY14" s="32"/>
      <c r="AZ14" s="25"/>
      <c r="BA14" s="33"/>
      <c r="BB14" s="31"/>
      <c r="BC14" s="31"/>
      <c r="BD14" s="34"/>
      <c r="BE14" s="26"/>
      <c r="BF14" s="26"/>
      <c r="BG14" s="26"/>
      <c r="BH14" s="27">
        <v>0</v>
      </c>
      <c r="BI14" s="27">
        <v>6</v>
      </c>
      <c r="BJ14" s="28">
        <f t="shared" si="1"/>
        <v>6</v>
      </c>
      <c r="BK14" s="32">
        <v>2</v>
      </c>
      <c r="BL14" s="32">
        <v>5</v>
      </c>
      <c r="BM14" s="35">
        <f t="shared" si="3"/>
        <v>25</v>
      </c>
      <c r="BN14" s="29">
        <v>2</v>
      </c>
      <c r="BO14" s="25"/>
      <c r="BP14" s="36">
        <v>0</v>
      </c>
      <c r="BQ14" s="36">
        <v>8</v>
      </c>
      <c r="BR14" s="37">
        <f t="shared" si="2"/>
        <v>8</v>
      </c>
      <c r="BS14" s="38">
        <v>1</v>
      </c>
      <c r="BT14" s="38" t="s">
        <v>54</v>
      </c>
      <c r="BU14" s="40" t="s">
        <v>77</v>
      </c>
      <c r="BV14" s="39" t="s">
        <v>78</v>
      </c>
      <c r="BW14" s="39"/>
      <c r="BX14" s="39"/>
      <c r="BY14" s="39"/>
      <c r="BZ14" s="39" t="s">
        <v>79</v>
      </c>
      <c r="CA14" s="40">
        <v>4</v>
      </c>
      <c r="CB14" s="40">
        <v>4</v>
      </c>
      <c r="CC14" s="40">
        <v>4</v>
      </c>
      <c r="CD14" s="40"/>
      <c r="CE14" s="40"/>
      <c r="CF14" s="40"/>
      <c r="CG14" s="40">
        <v>2</v>
      </c>
      <c r="CH14" s="40">
        <v>2</v>
      </c>
      <c r="CI14" s="24"/>
      <c r="CM14">
        <v>3</v>
      </c>
      <c r="CN14" s="40">
        <v>2</v>
      </c>
    </row>
    <row r="15" spans="1:93" x14ac:dyDescent="0.25">
      <c r="A15">
        <v>116</v>
      </c>
      <c r="B15" s="21">
        <v>43663</v>
      </c>
      <c r="C15">
        <v>137</v>
      </c>
      <c r="D15">
        <v>7</v>
      </c>
      <c r="E15" t="s">
        <v>52</v>
      </c>
      <c r="F15">
        <v>1</v>
      </c>
      <c r="G15">
        <v>3</v>
      </c>
      <c r="I15" t="s">
        <v>92</v>
      </c>
      <c r="J15" s="22">
        <f>COUNTIF($C1:C$754,C15)</f>
        <v>23</v>
      </c>
      <c r="K15" s="23"/>
      <c r="L15">
        <f>--_xlfn.CONCAT(M15:N15)</f>
        <v>7</v>
      </c>
      <c r="M15" s="24">
        <v>0</v>
      </c>
      <c r="N15" s="24">
        <v>7</v>
      </c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5">
        <v>1</v>
      </c>
      <c r="AK15" s="26">
        <v>1</v>
      </c>
      <c r="AL15" s="27">
        <v>0</v>
      </c>
      <c r="AM15" s="27">
        <v>1</v>
      </c>
      <c r="AN15" s="28">
        <f t="shared" si="0"/>
        <v>1</v>
      </c>
      <c r="AO15" s="29">
        <v>1</v>
      </c>
      <c r="AP15" s="30">
        <v>1</v>
      </c>
      <c r="AQ15" s="27">
        <v>6</v>
      </c>
      <c r="AR15" s="31">
        <v>1</v>
      </c>
      <c r="AS15" s="29">
        <v>4</v>
      </c>
      <c r="AT15" s="30">
        <v>4</v>
      </c>
      <c r="AU15" s="25"/>
      <c r="AV15" s="27"/>
      <c r="AW15" s="31"/>
      <c r="AX15" s="29"/>
      <c r="AY15" s="32"/>
      <c r="AZ15" s="25"/>
      <c r="BA15" s="33"/>
      <c r="BB15" s="31"/>
      <c r="BC15" s="31"/>
      <c r="BD15" s="34"/>
      <c r="BE15" s="26"/>
      <c r="BF15" s="26"/>
      <c r="BG15" s="26"/>
      <c r="BH15" s="27">
        <v>0</v>
      </c>
      <c r="BI15" s="27">
        <v>6</v>
      </c>
      <c r="BJ15" s="28">
        <f t="shared" si="1"/>
        <v>6</v>
      </c>
      <c r="BK15" s="32">
        <v>3</v>
      </c>
      <c r="BL15" s="32">
        <v>6</v>
      </c>
      <c r="BM15" s="35">
        <f t="shared" si="3"/>
        <v>36</v>
      </c>
      <c r="BN15" s="29">
        <v>2</v>
      </c>
      <c r="BO15" s="25"/>
      <c r="BP15" s="36">
        <v>2</v>
      </c>
      <c r="BQ15" s="36">
        <v>6</v>
      </c>
      <c r="BR15" s="37">
        <f t="shared" si="2"/>
        <v>26</v>
      </c>
      <c r="BS15" s="38">
        <v>1</v>
      </c>
      <c r="BT15" s="38" t="s">
        <v>54</v>
      </c>
      <c r="BU15" s="40" t="s">
        <v>81</v>
      </c>
      <c r="BV15" s="39" t="s">
        <v>82</v>
      </c>
      <c r="BW15" s="39"/>
      <c r="BX15" s="39"/>
      <c r="BY15" s="39"/>
      <c r="BZ15" s="39" t="s">
        <v>83</v>
      </c>
      <c r="CA15" s="40">
        <v>3</v>
      </c>
      <c r="CB15" s="40">
        <v>3</v>
      </c>
      <c r="CC15" s="40">
        <v>3</v>
      </c>
      <c r="CD15" s="40"/>
      <c r="CE15" s="40"/>
      <c r="CF15" s="40"/>
      <c r="CG15" s="40">
        <v>1</v>
      </c>
      <c r="CH15" s="40">
        <v>1</v>
      </c>
      <c r="CI15" s="24"/>
      <c r="CM15">
        <v>3</v>
      </c>
      <c r="CN15" s="40">
        <v>2</v>
      </c>
    </row>
    <row r="16" spans="1:93" x14ac:dyDescent="0.25">
      <c r="A16">
        <v>863</v>
      </c>
      <c r="B16" s="21">
        <v>43648</v>
      </c>
      <c r="C16">
        <v>49</v>
      </c>
      <c r="D16">
        <v>15</v>
      </c>
      <c r="E16" t="s">
        <v>58</v>
      </c>
      <c r="F16">
        <v>1</v>
      </c>
      <c r="G16">
        <v>1</v>
      </c>
      <c r="I16" t="s">
        <v>59</v>
      </c>
      <c r="J16" s="22">
        <f>COUNTIF($A1:C$754,C16)</f>
        <v>24</v>
      </c>
      <c r="K16" s="23"/>
      <c r="L16">
        <f>--_xlfn.CONCAT(M16:O16)</f>
        <v>15</v>
      </c>
      <c r="M16" s="24">
        <v>1</v>
      </c>
      <c r="N16" s="24">
        <v>5</v>
      </c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5">
        <v>1</v>
      </c>
      <c r="AK16" s="26">
        <v>1</v>
      </c>
      <c r="AL16" s="27">
        <v>3</v>
      </c>
      <c r="AM16" s="27">
        <v>8</v>
      </c>
      <c r="AN16" s="28">
        <f t="shared" si="0"/>
        <v>38</v>
      </c>
      <c r="AO16" s="29">
        <v>1</v>
      </c>
      <c r="AP16" s="30">
        <v>1</v>
      </c>
      <c r="AQ16" s="27">
        <v>6</v>
      </c>
      <c r="AR16" s="31">
        <v>6</v>
      </c>
      <c r="AS16" s="29">
        <v>2</v>
      </c>
      <c r="AT16" s="30">
        <v>2</v>
      </c>
      <c r="AU16" s="25"/>
      <c r="AV16" s="27"/>
      <c r="AW16" s="31"/>
      <c r="AX16" s="29"/>
      <c r="AY16" s="32"/>
      <c r="AZ16" s="25"/>
      <c r="BA16" s="33"/>
      <c r="BB16" s="31"/>
      <c r="BC16" s="31"/>
      <c r="BD16" s="34"/>
      <c r="BE16" s="26"/>
      <c r="BF16" s="26"/>
      <c r="BG16" s="26"/>
      <c r="BH16" s="27">
        <v>0</v>
      </c>
      <c r="BI16" s="27">
        <v>6</v>
      </c>
      <c r="BJ16" s="28">
        <f t="shared" si="1"/>
        <v>6</v>
      </c>
      <c r="BK16" s="32"/>
      <c r="BL16" s="32"/>
      <c r="BM16" s="35"/>
      <c r="BN16" s="29">
        <v>2</v>
      </c>
      <c r="BO16" s="25"/>
      <c r="BP16" s="36">
        <v>0</v>
      </c>
      <c r="BQ16" s="36">
        <v>2</v>
      </c>
      <c r="BR16" s="37">
        <f t="shared" si="2"/>
        <v>2</v>
      </c>
      <c r="BS16" s="38">
        <v>1</v>
      </c>
      <c r="BT16" s="38" t="s">
        <v>54</v>
      </c>
      <c r="BU16" t="s">
        <v>55</v>
      </c>
      <c r="BV16" s="24" t="s">
        <v>56</v>
      </c>
      <c r="BW16" s="24"/>
      <c r="BX16" s="24"/>
      <c r="BY16" s="24"/>
      <c r="BZ16" s="39" t="s">
        <v>57</v>
      </c>
      <c r="CA16" s="40">
        <v>5</v>
      </c>
      <c r="CB16" s="40">
        <v>5</v>
      </c>
      <c r="CC16" s="40">
        <v>5</v>
      </c>
      <c r="CD16" s="40"/>
      <c r="CE16" s="40"/>
      <c r="CF16" s="40"/>
      <c r="CG16" s="40">
        <v>3</v>
      </c>
      <c r="CH16" s="40">
        <v>1</v>
      </c>
      <c r="CM16">
        <v>1</v>
      </c>
      <c r="CN16" s="40">
        <v>1</v>
      </c>
    </row>
    <row r="17" spans="1:93" x14ac:dyDescent="0.25">
      <c r="A17">
        <v>852</v>
      </c>
      <c r="B17" s="21">
        <v>43648</v>
      </c>
      <c r="C17">
        <v>49</v>
      </c>
      <c r="D17">
        <v>10</v>
      </c>
      <c r="E17" t="s">
        <v>58</v>
      </c>
      <c r="F17">
        <v>1</v>
      </c>
      <c r="G17">
        <v>1</v>
      </c>
      <c r="H17">
        <v>49</v>
      </c>
      <c r="I17" t="s">
        <v>59</v>
      </c>
      <c r="J17" s="22">
        <f>COUNTIF($C$32:C275,C17)</f>
        <v>17</v>
      </c>
      <c r="K17" s="23">
        <v>1</v>
      </c>
      <c r="L17">
        <f>--_xlfn.CONCAT(M17:O17)</f>
        <v>10</v>
      </c>
      <c r="M17" s="24">
        <v>1</v>
      </c>
      <c r="N17" s="24">
        <v>0</v>
      </c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5">
        <v>4</v>
      </c>
      <c r="AK17" s="26">
        <v>7</v>
      </c>
      <c r="AL17" s="27"/>
      <c r="AM17" s="27"/>
      <c r="AN17" s="28"/>
      <c r="AO17" s="29"/>
      <c r="AP17" s="30">
        <v>1</v>
      </c>
      <c r="AQ17" s="27">
        <v>2</v>
      </c>
      <c r="AR17" s="31">
        <v>1</v>
      </c>
      <c r="AS17" s="29">
        <v>5</v>
      </c>
      <c r="AT17" s="30">
        <v>5</v>
      </c>
      <c r="AU17" s="25"/>
      <c r="AV17" s="27"/>
      <c r="AW17" s="31"/>
      <c r="AX17" s="29"/>
      <c r="AY17" s="32"/>
      <c r="AZ17" s="25"/>
      <c r="BA17" s="33">
        <v>4</v>
      </c>
      <c r="BB17" s="31">
        <v>3</v>
      </c>
      <c r="BC17" s="31">
        <v>0</v>
      </c>
      <c r="BD17" s="34">
        <f>--_xlfn.CONCAT(BB17:BC17)</f>
        <v>30</v>
      </c>
      <c r="BE17" s="26"/>
      <c r="BF17" s="26"/>
      <c r="BG17" s="26"/>
      <c r="BH17" s="27">
        <v>0</v>
      </c>
      <c r="BI17" s="27">
        <v>6</v>
      </c>
      <c r="BJ17" s="28">
        <f t="shared" si="1"/>
        <v>6</v>
      </c>
      <c r="BK17" s="32"/>
      <c r="BL17" s="32"/>
      <c r="BM17" s="35"/>
      <c r="BN17" s="29">
        <v>2</v>
      </c>
      <c r="BO17" s="25"/>
      <c r="BP17" s="36">
        <v>0</v>
      </c>
      <c r="BQ17" s="36">
        <v>4</v>
      </c>
      <c r="BR17" s="37">
        <f t="shared" si="2"/>
        <v>4</v>
      </c>
      <c r="BS17" s="38">
        <v>7</v>
      </c>
      <c r="BT17" s="38" t="s">
        <v>86</v>
      </c>
      <c r="BU17" s="40" t="s">
        <v>93</v>
      </c>
      <c r="BV17" s="39" t="s">
        <v>94</v>
      </c>
      <c r="BW17" s="38">
        <v>30</v>
      </c>
      <c r="BX17" s="38" t="s">
        <v>95</v>
      </c>
      <c r="BY17" s="43" t="s">
        <v>96</v>
      </c>
      <c r="BZ17" s="39" t="s">
        <v>97</v>
      </c>
      <c r="CA17" s="40">
        <v>7</v>
      </c>
      <c r="CB17" s="40">
        <v>7</v>
      </c>
      <c r="CC17" s="40">
        <v>7</v>
      </c>
      <c r="CD17" s="40"/>
      <c r="CE17" s="40"/>
      <c r="CF17" s="40"/>
      <c r="CG17" s="40">
        <v>4</v>
      </c>
      <c r="CH17" s="40">
        <v>3</v>
      </c>
      <c r="CI17" s="24" t="s">
        <v>98</v>
      </c>
      <c r="CM17">
        <v>1</v>
      </c>
      <c r="CN17" s="40">
        <v>1</v>
      </c>
    </row>
    <row r="18" spans="1:93" x14ac:dyDescent="0.25">
      <c r="A18" s="40">
        <v>718</v>
      </c>
      <c r="B18" s="44">
        <v>43695</v>
      </c>
      <c r="C18" s="40">
        <v>421</v>
      </c>
      <c r="D18" s="40">
        <v>4</v>
      </c>
      <c r="E18" s="40" t="s">
        <v>99</v>
      </c>
      <c r="F18">
        <v>1</v>
      </c>
      <c r="G18">
        <v>3</v>
      </c>
      <c r="H18" s="40">
        <v>421</v>
      </c>
      <c r="I18" s="40" t="s">
        <v>100</v>
      </c>
      <c r="J18" s="45">
        <f>COUNTIF($C$64:C235,C18)</f>
        <v>3</v>
      </c>
      <c r="K18" s="46">
        <v>1</v>
      </c>
      <c r="L18" s="40">
        <f>--_xlfn.CONCAT(M18:N18)</f>
        <v>4</v>
      </c>
      <c r="M18" s="39">
        <v>0</v>
      </c>
      <c r="N18" s="39">
        <v>4</v>
      </c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47">
        <v>4</v>
      </c>
      <c r="AK18" s="48"/>
      <c r="AL18" s="38"/>
      <c r="AM18" s="38"/>
      <c r="AN18" s="49"/>
      <c r="AO18" s="36"/>
      <c r="AP18" s="50">
        <v>1</v>
      </c>
      <c r="AQ18" s="38">
        <v>5</v>
      </c>
      <c r="AR18" s="51">
        <v>1</v>
      </c>
      <c r="AS18" s="36">
        <v>4</v>
      </c>
      <c r="AT18" s="50">
        <v>1</v>
      </c>
      <c r="AU18" s="47"/>
      <c r="AV18" s="38"/>
      <c r="AW18" s="51"/>
      <c r="AX18" s="36">
        <v>1</v>
      </c>
      <c r="AY18" s="52"/>
      <c r="AZ18" s="47"/>
      <c r="BA18" s="53"/>
      <c r="BB18" s="51"/>
      <c r="BC18" s="51"/>
      <c r="BD18" s="54"/>
      <c r="BE18" s="48"/>
      <c r="BF18" s="48"/>
      <c r="BG18" s="48"/>
      <c r="BH18" s="38">
        <v>0</v>
      </c>
      <c r="BI18" s="38">
        <v>6</v>
      </c>
      <c r="BJ18" s="49">
        <f t="shared" si="1"/>
        <v>6</v>
      </c>
      <c r="BK18" s="52"/>
      <c r="BL18" s="52"/>
      <c r="BM18" s="55"/>
      <c r="BN18" s="36">
        <v>2</v>
      </c>
      <c r="BO18" s="47"/>
      <c r="BP18" s="36"/>
      <c r="BQ18" s="36"/>
      <c r="BR18" s="56">
        <v>36</v>
      </c>
      <c r="BS18" s="38">
        <v>13</v>
      </c>
      <c r="BT18" s="39" t="s">
        <v>98</v>
      </c>
      <c r="BU18" s="40" t="s">
        <v>101</v>
      </c>
      <c r="BV18" s="39" t="s">
        <v>102</v>
      </c>
      <c r="BW18" s="39"/>
      <c r="BX18" s="39"/>
      <c r="BY18" s="39"/>
      <c r="BZ18" s="39" t="s">
        <v>103</v>
      </c>
      <c r="CA18" s="40" t="s">
        <v>104</v>
      </c>
      <c r="CB18" s="40">
        <v>28</v>
      </c>
      <c r="CC18" s="40" t="s">
        <v>104</v>
      </c>
      <c r="CD18" s="40"/>
      <c r="CE18" s="40"/>
      <c r="CF18" s="40"/>
      <c r="CG18" s="40"/>
      <c r="CH18" s="40"/>
      <c r="CI18" s="40"/>
      <c r="CJ18" s="40"/>
      <c r="CK18" s="40"/>
      <c r="CM18">
        <v>3</v>
      </c>
      <c r="CN18" s="40">
        <v>1</v>
      </c>
    </row>
    <row r="19" spans="1:93" x14ac:dyDescent="0.25">
      <c r="A19">
        <v>725</v>
      </c>
      <c r="B19" s="21">
        <v>43695</v>
      </c>
      <c r="C19">
        <v>425</v>
      </c>
      <c r="D19">
        <v>4</v>
      </c>
      <c r="E19" t="s">
        <v>105</v>
      </c>
      <c r="F19">
        <v>1</v>
      </c>
      <c r="G19">
        <v>3</v>
      </c>
      <c r="H19">
        <v>425</v>
      </c>
      <c r="I19" t="s">
        <v>106</v>
      </c>
      <c r="J19" s="22">
        <f>COUNTIF($A$32:C123,C19)</f>
        <v>1</v>
      </c>
      <c r="K19" s="23">
        <v>1</v>
      </c>
      <c r="L19">
        <f>--_xlfn.CONCAT(M19:N19)</f>
        <v>4</v>
      </c>
      <c r="M19" s="24">
        <v>0</v>
      </c>
      <c r="N19" s="24">
        <v>4</v>
      </c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5">
        <v>1</v>
      </c>
      <c r="AK19" s="26">
        <v>1</v>
      </c>
      <c r="AL19" s="27">
        <v>3</v>
      </c>
      <c r="AM19" s="27">
        <v>8</v>
      </c>
      <c r="AN19" s="28">
        <f>--_xlfn.CONCAT(AL19:AM19)</f>
        <v>38</v>
      </c>
      <c r="AO19" s="29">
        <v>1</v>
      </c>
      <c r="AP19" s="30">
        <v>1</v>
      </c>
      <c r="AQ19" s="27">
        <v>5</v>
      </c>
      <c r="AR19" s="31">
        <v>1</v>
      </c>
      <c r="AS19" s="29">
        <v>4</v>
      </c>
      <c r="AT19" s="30">
        <v>4</v>
      </c>
      <c r="AU19" s="25"/>
      <c r="AV19" s="27"/>
      <c r="AW19" s="31"/>
      <c r="AX19" s="29"/>
      <c r="AY19" s="32"/>
      <c r="AZ19" s="25"/>
      <c r="BA19" s="33"/>
      <c r="BB19" s="31"/>
      <c r="BC19" s="31"/>
      <c r="BD19" s="34"/>
      <c r="BE19" s="26"/>
      <c r="BF19" s="26"/>
      <c r="BG19" s="26"/>
      <c r="BH19" s="27">
        <v>0</v>
      </c>
      <c r="BI19" s="27">
        <v>6</v>
      </c>
      <c r="BJ19" s="28">
        <f t="shared" si="1"/>
        <v>6</v>
      </c>
      <c r="BK19" s="32"/>
      <c r="BL19" s="32"/>
      <c r="BM19" s="35"/>
      <c r="BN19" s="29">
        <v>2</v>
      </c>
      <c r="BO19" s="25"/>
      <c r="BP19" s="36"/>
      <c r="BQ19" s="36"/>
      <c r="BR19" s="57">
        <v>31</v>
      </c>
      <c r="BS19" s="38">
        <v>1</v>
      </c>
      <c r="BT19" s="38" t="s">
        <v>54</v>
      </c>
      <c r="BU19" t="s">
        <v>55</v>
      </c>
      <c r="BV19" s="24" t="s">
        <v>56</v>
      </c>
      <c r="BW19" s="24"/>
      <c r="BX19" s="24"/>
      <c r="BY19" s="24"/>
      <c r="BZ19" s="39" t="s">
        <v>57</v>
      </c>
      <c r="CA19" s="40">
        <v>5</v>
      </c>
      <c r="CB19" s="40">
        <v>5</v>
      </c>
      <c r="CC19" s="40">
        <v>5</v>
      </c>
      <c r="CD19" s="40"/>
      <c r="CE19" s="40"/>
      <c r="CF19" s="40"/>
      <c r="CG19" s="40">
        <v>3</v>
      </c>
      <c r="CH19" s="40">
        <v>1</v>
      </c>
      <c r="CI19" s="24"/>
      <c r="CM19">
        <v>3</v>
      </c>
      <c r="CN19" s="40">
        <v>1</v>
      </c>
      <c r="CO19" s="24"/>
    </row>
    <row r="20" spans="1:93" x14ac:dyDescent="0.25">
      <c r="A20">
        <v>61</v>
      </c>
      <c r="B20" s="21">
        <v>43660</v>
      </c>
      <c r="C20">
        <v>126</v>
      </c>
      <c r="D20">
        <v>5</v>
      </c>
      <c r="E20" t="s">
        <v>58</v>
      </c>
      <c r="F20">
        <v>1</v>
      </c>
      <c r="G20">
        <v>1</v>
      </c>
      <c r="H20">
        <v>126</v>
      </c>
      <c r="I20" t="s">
        <v>84</v>
      </c>
      <c r="J20" s="22">
        <f>COUNTIF($A1:C$754,C20)</f>
        <v>10</v>
      </c>
      <c r="K20" s="23">
        <v>3</v>
      </c>
      <c r="L20">
        <f>--_xlfn.CONCAT(M20:O20)</f>
        <v>5</v>
      </c>
      <c r="M20" s="24">
        <v>0</v>
      </c>
      <c r="N20" s="24">
        <v>5</v>
      </c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5">
        <v>1</v>
      </c>
      <c r="AK20" s="26">
        <v>1</v>
      </c>
      <c r="AL20" s="27">
        <v>3</v>
      </c>
      <c r="AM20" s="27">
        <v>8</v>
      </c>
      <c r="AN20" s="28">
        <f>--_xlfn.CONCAT(AL20:AM20)</f>
        <v>38</v>
      </c>
      <c r="AO20" s="29">
        <v>1</v>
      </c>
      <c r="AP20" s="30">
        <v>1</v>
      </c>
      <c r="AQ20" s="27">
        <v>2</v>
      </c>
      <c r="AR20" s="31">
        <v>6</v>
      </c>
      <c r="AS20" s="29">
        <v>1</v>
      </c>
      <c r="AT20" s="30">
        <v>3</v>
      </c>
      <c r="AU20" s="25"/>
      <c r="AV20" s="27"/>
      <c r="AW20" s="31"/>
      <c r="AX20" s="29"/>
      <c r="AY20" s="32"/>
      <c r="AZ20" s="25"/>
      <c r="BA20" s="33"/>
      <c r="BB20" s="31"/>
      <c r="BC20" s="31"/>
      <c r="BD20" s="34"/>
      <c r="BE20" s="26"/>
      <c r="BF20" s="26"/>
      <c r="BG20" s="26"/>
      <c r="BH20" s="27">
        <v>0</v>
      </c>
      <c r="BI20" s="27">
        <v>6</v>
      </c>
      <c r="BJ20" s="28">
        <f t="shared" si="1"/>
        <v>6</v>
      </c>
      <c r="BK20" s="32"/>
      <c r="BL20" s="32"/>
      <c r="BM20" s="35"/>
      <c r="BN20" s="29">
        <v>2</v>
      </c>
      <c r="BO20" s="25"/>
      <c r="BP20" s="36">
        <v>0</v>
      </c>
      <c r="BQ20" s="36">
        <v>2</v>
      </c>
      <c r="BR20" s="37">
        <f>--_xlfn.CONCAT(BP20:BQ20)</f>
        <v>2</v>
      </c>
      <c r="BS20" s="38">
        <v>1</v>
      </c>
      <c r="BT20" s="38" t="s">
        <v>54</v>
      </c>
      <c r="BU20" t="s">
        <v>55</v>
      </c>
      <c r="BV20" s="24" t="s">
        <v>56</v>
      </c>
      <c r="BW20" s="24"/>
      <c r="BX20" s="24"/>
      <c r="BY20" s="24"/>
      <c r="BZ20" s="39" t="s">
        <v>57</v>
      </c>
      <c r="CA20" s="40">
        <v>5</v>
      </c>
      <c r="CB20" s="40">
        <v>5</v>
      </c>
      <c r="CC20" s="40">
        <v>5</v>
      </c>
      <c r="CD20" s="40"/>
      <c r="CE20" s="40"/>
      <c r="CF20" s="40"/>
      <c r="CG20" s="40">
        <v>3</v>
      </c>
      <c r="CH20" s="40">
        <v>1</v>
      </c>
      <c r="CM20">
        <v>1</v>
      </c>
      <c r="CN20" s="40">
        <v>2</v>
      </c>
    </row>
    <row r="21" spans="1:93" x14ac:dyDescent="0.25">
      <c r="A21" s="40">
        <v>886</v>
      </c>
      <c r="B21" s="44">
        <v>43649</v>
      </c>
      <c r="C21" s="40">
        <v>53</v>
      </c>
      <c r="D21" s="40">
        <v>5</v>
      </c>
      <c r="E21" s="40" t="s">
        <v>58</v>
      </c>
      <c r="F21">
        <v>1</v>
      </c>
      <c r="G21">
        <v>1</v>
      </c>
      <c r="H21" s="40"/>
      <c r="I21" s="40" t="s">
        <v>74</v>
      </c>
      <c r="J21" s="45">
        <f>COUNTIF($C$58:C244,C21)</f>
        <v>5</v>
      </c>
      <c r="K21" s="46"/>
      <c r="L21" s="40">
        <f>--_xlfn.CONCAT(M21:O21)</f>
        <v>5</v>
      </c>
      <c r="M21" s="39">
        <v>0</v>
      </c>
      <c r="N21" s="39">
        <v>5</v>
      </c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47">
        <v>1</v>
      </c>
      <c r="AK21" s="48">
        <v>2</v>
      </c>
      <c r="AL21" s="38">
        <v>0</v>
      </c>
      <c r="AM21" s="38">
        <v>3</v>
      </c>
      <c r="AN21" s="49">
        <f>--_xlfn.CONCAT(AL21:AM21)</f>
        <v>3</v>
      </c>
      <c r="AO21" s="36">
        <v>1</v>
      </c>
      <c r="AP21" s="50">
        <v>1</v>
      </c>
      <c r="AQ21" s="38">
        <v>6</v>
      </c>
      <c r="AR21" s="51">
        <v>1</v>
      </c>
      <c r="AS21" s="36">
        <v>2</v>
      </c>
      <c r="AT21" s="50">
        <v>2</v>
      </c>
      <c r="AU21" s="47"/>
      <c r="AV21" s="38"/>
      <c r="AW21" s="51"/>
      <c r="AX21" s="36"/>
      <c r="AY21" s="52"/>
      <c r="AZ21" s="47"/>
      <c r="BA21" s="53"/>
      <c r="BB21" s="51"/>
      <c r="BC21" s="51"/>
      <c r="BD21" s="54"/>
      <c r="BE21" s="48"/>
      <c r="BF21" s="48"/>
      <c r="BG21" s="48"/>
      <c r="BH21" s="38">
        <v>0</v>
      </c>
      <c r="BI21" s="38">
        <v>6</v>
      </c>
      <c r="BJ21" s="49">
        <f t="shared" si="1"/>
        <v>6</v>
      </c>
      <c r="BK21" s="52"/>
      <c r="BL21" s="52"/>
      <c r="BM21" s="55"/>
      <c r="BN21" s="36">
        <v>2</v>
      </c>
      <c r="BO21" s="47"/>
      <c r="BP21" s="36"/>
      <c r="BQ21" s="36"/>
      <c r="BR21" s="56">
        <v>34</v>
      </c>
      <c r="BS21" s="38" t="s">
        <v>107</v>
      </c>
      <c r="BT21" s="38" t="s">
        <v>60</v>
      </c>
      <c r="BU21" s="40" t="s">
        <v>101</v>
      </c>
      <c r="BV21" s="39" t="s">
        <v>102</v>
      </c>
      <c r="BW21" s="39"/>
      <c r="BX21" s="39"/>
      <c r="BY21" s="39"/>
      <c r="BZ21" s="39" t="s">
        <v>103</v>
      </c>
      <c r="CA21" s="40" t="s">
        <v>104</v>
      </c>
      <c r="CB21" s="40">
        <v>28</v>
      </c>
      <c r="CC21" s="40" t="s">
        <v>104</v>
      </c>
      <c r="CD21" s="40"/>
      <c r="CE21" s="40"/>
      <c r="CF21" s="40"/>
      <c r="CG21" s="40"/>
      <c r="CH21" s="40"/>
      <c r="CI21" s="40" t="s">
        <v>108</v>
      </c>
      <c r="CJ21" s="40"/>
      <c r="CK21" s="40"/>
      <c r="CM21">
        <v>1</v>
      </c>
      <c r="CN21" s="40">
        <v>2</v>
      </c>
      <c r="CO21" s="41"/>
    </row>
    <row r="22" spans="1:93" x14ac:dyDescent="0.25">
      <c r="A22">
        <v>900</v>
      </c>
      <c r="B22" s="21">
        <v>43652</v>
      </c>
      <c r="C22">
        <v>82</v>
      </c>
      <c r="D22">
        <v>15</v>
      </c>
      <c r="E22" t="s">
        <v>58</v>
      </c>
      <c r="F22">
        <v>1</v>
      </c>
      <c r="G22">
        <v>1</v>
      </c>
      <c r="H22">
        <v>82</v>
      </c>
      <c r="I22" t="s">
        <v>109</v>
      </c>
      <c r="J22" s="22">
        <f>COUNTIF($C$69:C243,C22)</f>
        <v>2</v>
      </c>
      <c r="K22" s="23">
        <v>1</v>
      </c>
      <c r="L22">
        <f t="shared" ref="L22:L29" si="4">--_xlfn.CONCAT(M22:N22)</f>
        <v>15</v>
      </c>
      <c r="M22" s="24">
        <v>1</v>
      </c>
      <c r="N22" s="24">
        <v>5</v>
      </c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5">
        <v>4</v>
      </c>
      <c r="AK22" s="26">
        <v>7</v>
      </c>
      <c r="AL22" s="27"/>
      <c r="AM22" s="27"/>
      <c r="AN22" s="28"/>
      <c r="AO22" s="29"/>
      <c r="AP22" s="30">
        <v>1</v>
      </c>
      <c r="AQ22" s="27">
        <v>6</v>
      </c>
      <c r="AR22" s="31">
        <v>1</v>
      </c>
      <c r="AS22" s="29">
        <v>2</v>
      </c>
      <c r="AT22" s="30">
        <v>2</v>
      </c>
      <c r="AU22" s="25"/>
      <c r="AV22" s="27"/>
      <c r="AW22" s="31"/>
      <c r="AX22" s="29"/>
      <c r="AY22" s="32"/>
      <c r="AZ22" s="25"/>
      <c r="BA22" s="33">
        <v>4</v>
      </c>
      <c r="BB22" s="31">
        <v>0</v>
      </c>
      <c r="BC22" s="31">
        <v>3</v>
      </c>
      <c r="BD22" s="34">
        <f>--_xlfn.CONCAT(BB22:BC22)</f>
        <v>3</v>
      </c>
      <c r="BE22" s="26"/>
      <c r="BF22" s="26"/>
      <c r="BG22" s="26"/>
      <c r="BH22" s="27">
        <v>0</v>
      </c>
      <c r="BI22" s="27">
        <v>6</v>
      </c>
      <c r="BJ22" s="28">
        <f t="shared" si="1"/>
        <v>6</v>
      </c>
      <c r="BK22" s="32"/>
      <c r="BL22" s="32"/>
      <c r="BM22" s="35"/>
      <c r="BN22" s="29">
        <v>2</v>
      </c>
      <c r="BO22" s="25"/>
      <c r="BP22" s="36">
        <v>0</v>
      </c>
      <c r="BQ22" s="36">
        <v>4</v>
      </c>
      <c r="BR22" s="37">
        <f>--_xlfn.CONCAT(BP22:BQ22)</f>
        <v>4</v>
      </c>
      <c r="BS22" s="38">
        <v>7</v>
      </c>
      <c r="BT22" s="38" t="s">
        <v>86</v>
      </c>
      <c r="BU22" s="40" t="s">
        <v>93</v>
      </c>
      <c r="BV22" s="39" t="s">
        <v>94</v>
      </c>
      <c r="BW22" s="51">
        <v>3</v>
      </c>
      <c r="BX22" s="51" t="s">
        <v>110</v>
      </c>
      <c r="BY22" s="58" t="s">
        <v>111</v>
      </c>
      <c r="BZ22" s="39" t="s">
        <v>97</v>
      </c>
      <c r="CA22" s="40">
        <v>7</v>
      </c>
      <c r="CB22" s="40">
        <v>7</v>
      </c>
      <c r="CC22" s="40">
        <v>7</v>
      </c>
      <c r="CD22" s="40"/>
      <c r="CE22" s="40"/>
      <c r="CF22" s="40"/>
      <c r="CG22" s="40">
        <v>4</v>
      </c>
      <c r="CH22" s="40">
        <v>3</v>
      </c>
      <c r="CI22" s="24" t="s">
        <v>98</v>
      </c>
      <c r="CM22">
        <v>1</v>
      </c>
      <c r="CN22" s="40">
        <v>2</v>
      </c>
    </row>
    <row r="23" spans="1:93" x14ac:dyDescent="0.25">
      <c r="A23">
        <v>903</v>
      </c>
      <c r="B23" s="21">
        <v>43652</v>
      </c>
      <c r="C23">
        <v>84</v>
      </c>
      <c r="D23">
        <v>8</v>
      </c>
      <c r="E23" t="s">
        <v>58</v>
      </c>
      <c r="F23">
        <v>1</v>
      </c>
      <c r="G23">
        <v>1</v>
      </c>
      <c r="H23">
        <v>84</v>
      </c>
      <c r="I23" t="s">
        <v>112</v>
      </c>
      <c r="J23" s="22">
        <f>COUNTIF($C$71:C271,C23)</f>
        <v>1</v>
      </c>
      <c r="K23" s="23">
        <v>2</v>
      </c>
      <c r="L23">
        <f t="shared" si="4"/>
        <v>8</v>
      </c>
      <c r="M23" s="24">
        <v>8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5">
        <v>1</v>
      </c>
      <c r="AK23" s="26">
        <v>1</v>
      </c>
      <c r="AL23" s="27">
        <v>0</v>
      </c>
      <c r="AM23" s="27">
        <v>3</v>
      </c>
      <c r="AN23" s="28">
        <f t="shared" ref="AN23:AN49" si="5">--_xlfn.CONCAT(AL23:AM23)</f>
        <v>3</v>
      </c>
      <c r="AO23" s="29">
        <v>2</v>
      </c>
      <c r="AP23" s="30">
        <v>1</v>
      </c>
      <c r="AQ23" s="27">
        <v>1</v>
      </c>
      <c r="AR23" s="31">
        <v>1</v>
      </c>
      <c r="AS23" s="29">
        <v>3</v>
      </c>
      <c r="AT23" s="30">
        <v>3</v>
      </c>
      <c r="AU23" s="25"/>
      <c r="AV23" s="27"/>
      <c r="AW23" s="31"/>
      <c r="AX23" s="29"/>
      <c r="AY23" s="32"/>
      <c r="AZ23" s="25"/>
      <c r="BA23" s="33"/>
      <c r="BB23" s="31"/>
      <c r="BC23" s="31"/>
      <c r="BD23" s="34"/>
      <c r="BE23" s="26"/>
      <c r="BF23" s="26"/>
      <c r="BG23" s="26"/>
      <c r="BH23" s="27">
        <v>0</v>
      </c>
      <c r="BI23" s="27">
        <v>6</v>
      </c>
      <c r="BJ23" s="28">
        <f t="shared" si="1"/>
        <v>6</v>
      </c>
      <c r="BK23" s="32"/>
      <c r="BL23" s="32"/>
      <c r="BM23" s="35"/>
      <c r="BN23" s="29">
        <v>2</v>
      </c>
      <c r="BO23" s="25"/>
      <c r="BP23" s="36"/>
      <c r="BQ23" s="36"/>
      <c r="BR23" s="59">
        <v>36</v>
      </c>
      <c r="BS23" s="27">
        <v>13</v>
      </c>
      <c r="BT23" s="24"/>
      <c r="BU23" t="s">
        <v>113</v>
      </c>
      <c r="BV23" s="24" t="s">
        <v>114</v>
      </c>
      <c r="BW23" s="24"/>
      <c r="BX23" s="24"/>
      <c r="BY23" s="24"/>
      <c r="BZ23" s="39" t="s">
        <v>89</v>
      </c>
      <c r="CA23" s="40" t="s">
        <v>115</v>
      </c>
      <c r="CB23" s="40">
        <v>20</v>
      </c>
      <c r="CC23" s="42" t="s">
        <v>115</v>
      </c>
      <c r="CD23" s="40"/>
      <c r="CE23" s="40"/>
      <c r="CF23" s="40"/>
      <c r="CG23" s="40">
        <v>16</v>
      </c>
      <c r="CH23" s="40">
        <v>0</v>
      </c>
      <c r="CM23">
        <v>1</v>
      </c>
      <c r="CN23" s="40">
        <v>2</v>
      </c>
    </row>
    <row r="24" spans="1:93" x14ac:dyDescent="0.25">
      <c r="A24">
        <v>114</v>
      </c>
      <c r="B24" s="21">
        <v>43663</v>
      </c>
      <c r="C24">
        <v>137</v>
      </c>
      <c r="D24">
        <v>5</v>
      </c>
      <c r="E24" t="s">
        <v>52</v>
      </c>
      <c r="F24">
        <v>1</v>
      </c>
      <c r="G24">
        <v>3</v>
      </c>
      <c r="I24" t="s">
        <v>92</v>
      </c>
      <c r="J24" s="22">
        <f>COUNTIF($C1:C$754,C24)</f>
        <v>23</v>
      </c>
      <c r="K24" s="23"/>
      <c r="L24">
        <f t="shared" si="4"/>
        <v>5</v>
      </c>
      <c r="M24" s="24">
        <v>0</v>
      </c>
      <c r="N24" s="24">
        <v>5</v>
      </c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5">
        <v>1</v>
      </c>
      <c r="AK24" s="26">
        <v>5</v>
      </c>
      <c r="AL24" s="27">
        <v>0</v>
      </c>
      <c r="AM24" s="27">
        <v>2</v>
      </c>
      <c r="AN24" s="28">
        <f t="shared" si="5"/>
        <v>2</v>
      </c>
      <c r="AO24" s="29">
        <v>5</v>
      </c>
      <c r="AP24" s="30">
        <v>1</v>
      </c>
      <c r="AQ24" s="27">
        <v>3</v>
      </c>
      <c r="AR24" s="31">
        <v>1</v>
      </c>
      <c r="AS24" s="29">
        <v>3</v>
      </c>
      <c r="AT24" s="30">
        <v>3</v>
      </c>
      <c r="AU24" s="25"/>
      <c r="AV24" s="27"/>
      <c r="AW24" s="31"/>
      <c r="AX24" s="29"/>
      <c r="AY24" s="32"/>
      <c r="AZ24" s="25"/>
      <c r="BA24" s="33"/>
      <c r="BB24" s="31"/>
      <c r="BC24" s="31"/>
      <c r="BD24" s="34"/>
      <c r="BE24" s="26"/>
      <c r="BF24" s="26"/>
      <c r="BG24" s="26"/>
      <c r="BH24" s="27">
        <v>0</v>
      </c>
      <c r="BI24" s="27">
        <v>6</v>
      </c>
      <c r="BJ24" s="28">
        <f t="shared" si="1"/>
        <v>6</v>
      </c>
      <c r="BK24" s="32"/>
      <c r="BL24" s="32"/>
      <c r="BM24" s="35"/>
      <c r="BN24" s="29">
        <v>2</v>
      </c>
      <c r="BO24" s="25"/>
      <c r="BP24" s="36">
        <v>0</v>
      </c>
      <c r="BQ24" s="36">
        <v>7</v>
      </c>
      <c r="BR24" s="37">
        <f t="shared" ref="BR24:BR49" si="6">--_xlfn.CONCAT(BP24:BQ24)</f>
        <v>7</v>
      </c>
      <c r="BS24" s="38">
        <v>5</v>
      </c>
      <c r="BT24" s="38" t="s">
        <v>76</v>
      </c>
      <c r="BU24" s="40" t="s">
        <v>77</v>
      </c>
      <c r="BV24" s="39" t="s">
        <v>78</v>
      </c>
      <c r="BW24" s="39"/>
      <c r="BX24" s="39"/>
      <c r="BY24" s="39"/>
      <c r="BZ24" s="39" t="s">
        <v>79</v>
      </c>
      <c r="CA24" s="40">
        <v>4</v>
      </c>
      <c r="CB24" s="40">
        <v>4</v>
      </c>
      <c r="CC24" s="40">
        <v>4</v>
      </c>
      <c r="CD24" s="40"/>
      <c r="CE24" s="40"/>
      <c r="CF24" s="40"/>
      <c r="CG24" s="40">
        <v>2</v>
      </c>
      <c r="CH24" s="40">
        <v>2</v>
      </c>
      <c r="CI24" s="24"/>
      <c r="CM24">
        <v>3</v>
      </c>
      <c r="CN24" s="40">
        <v>2</v>
      </c>
    </row>
    <row r="25" spans="1:93" x14ac:dyDescent="0.25">
      <c r="A25">
        <v>117</v>
      </c>
      <c r="B25" s="21">
        <v>43663</v>
      </c>
      <c r="C25">
        <v>137</v>
      </c>
      <c r="D25">
        <v>7</v>
      </c>
      <c r="E25" t="s">
        <v>52</v>
      </c>
      <c r="F25">
        <v>1</v>
      </c>
      <c r="G25">
        <v>3</v>
      </c>
      <c r="I25" t="s">
        <v>85</v>
      </c>
      <c r="J25" s="22">
        <f>COUNTIF($C14:C$754,C25)</f>
        <v>23</v>
      </c>
      <c r="K25" s="23"/>
      <c r="L25">
        <f t="shared" si="4"/>
        <v>7</v>
      </c>
      <c r="M25" s="24">
        <v>0</v>
      </c>
      <c r="N25" s="24">
        <v>7</v>
      </c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5">
        <v>1</v>
      </c>
      <c r="AK25" s="26">
        <v>5</v>
      </c>
      <c r="AL25" s="27">
        <v>0</v>
      </c>
      <c r="AM25" s="27">
        <v>1</v>
      </c>
      <c r="AN25" s="28">
        <f t="shared" si="5"/>
        <v>1</v>
      </c>
      <c r="AO25" s="29">
        <v>5</v>
      </c>
      <c r="AP25" s="30">
        <v>1</v>
      </c>
      <c r="AQ25" s="27">
        <v>1</v>
      </c>
      <c r="AR25" s="31">
        <v>1</v>
      </c>
      <c r="AS25" s="29">
        <v>3</v>
      </c>
      <c r="AT25" s="30">
        <v>3</v>
      </c>
      <c r="AU25" s="25"/>
      <c r="AV25" s="27"/>
      <c r="AW25" s="31"/>
      <c r="AX25" s="29"/>
      <c r="AY25" s="32"/>
      <c r="AZ25" s="25"/>
      <c r="BA25" s="33"/>
      <c r="BB25" s="31"/>
      <c r="BC25" s="31"/>
      <c r="BD25" s="34"/>
      <c r="BE25" s="26"/>
      <c r="BF25" s="26"/>
      <c r="BG25" s="26"/>
      <c r="BH25" s="27">
        <v>0</v>
      </c>
      <c r="BI25" s="27">
        <v>7</v>
      </c>
      <c r="BJ25" s="28">
        <f t="shared" si="1"/>
        <v>7</v>
      </c>
      <c r="BK25" s="32">
        <v>1</v>
      </c>
      <c r="BL25" s="32">
        <v>5</v>
      </c>
      <c r="BM25" s="35">
        <f t="shared" ref="BM25:BM44" si="7">--_xlfn.CONCAT(BK25:BL25)</f>
        <v>15</v>
      </c>
      <c r="BN25" s="29">
        <v>2</v>
      </c>
      <c r="BO25" s="25"/>
      <c r="BP25" s="36">
        <v>0</v>
      </c>
      <c r="BQ25" s="36">
        <v>7</v>
      </c>
      <c r="BR25" s="37">
        <f t="shared" si="6"/>
        <v>7</v>
      </c>
      <c r="BS25" s="38">
        <v>5</v>
      </c>
      <c r="BT25" s="38" t="s">
        <v>76</v>
      </c>
      <c r="BU25" s="40" t="s">
        <v>77</v>
      </c>
      <c r="BV25" s="39" t="s">
        <v>78</v>
      </c>
      <c r="BW25" s="39"/>
      <c r="BX25" s="39"/>
      <c r="BY25" s="39"/>
      <c r="BZ25" s="39" t="s">
        <v>79</v>
      </c>
      <c r="CA25" s="40">
        <v>4</v>
      </c>
      <c r="CB25" s="40">
        <v>4</v>
      </c>
      <c r="CC25" s="40">
        <v>4</v>
      </c>
      <c r="CD25" s="40"/>
      <c r="CE25" s="40"/>
      <c r="CF25" s="40"/>
      <c r="CG25" s="40">
        <v>2</v>
      </c>
      <c r="CH25" s="40">
        <v>2</v>
      </c>
      <c r="CI25" s="24"/>
      <c r="CM25">
        <v>3</v>
      </c>
      <c r="CN25" s="40">
        <v>2</v>
      </c>
    </row>
    <row r="26" spans="1:93" x14ac:dyDescent="0.25">
      <c r="A26">
        <v>119</v>
      </c>
      <c r="B26" s="21">
        <v>43663</v>
      </c>
      <c r="C26">
        <v>137</v>
      </c>
      <c r="D26">
        <v>8</v>
      </c>
      <c r="E26" t="s">
        <v>52</v>
      </c>
      <c r="F26">
        <v>1</v>
      </c>
      <c r="G26">
        <v>3</v>
      </c>
      <c r="I26" t="s">
        <v>85</v>
      </c>
      <c r="J26" s="22">
        <f>COUNTIF($C14:C$754,C26)</f>
        <v>23</v>
      </c>
      <c r="K26" s="23"/>
      <c r="L26">
        <f t="shared" si="4"/>
        <v>8</v>
      </c>
      <c r="M26" s="24">
        <v>0</v>
      </c>
      <c r="N26" s="24">
        <v>8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5">
        <v>1</v>
      </c>
      <c r="AK26" s="26">
        <v>5</v>
      </c>
      <c r="AL26" s="27">
        <v>0</v>
      </c>
      <c r="AM26" s="27">
        <v>1</v>
      </c>
      <c r="AN26" s="28">
        <f t="shared" si="5"/>
        <v>1</v>
      </c>
      <c r="AO26" s="29">
        <v>4</v>
      </c>
      <c r="AP26" s="30">
        <v>1</v>
      </c>
      <c r="AQ26" s="27">
        <v>4</v>
      </c>
      <c r="AR26" s="31">
        <v>1</v>
      </c>
      <c r="AS26" s="29">
        <v>3</v>
      </c>
      <c r="AT26" s="30">
        <v>3</v>
      </c>
      <c r="AU26" s="25"/>
      <c r="AV26" s="27"/>
      <c r="AW26" s="31"/>
      <c r="AX26" s="29"/>
      <c r="AY26" s="32"/>
      <c r="AZ26" s="25"/>
      <c r="BA26" s="33"/>
      <c r="BB26" s="31"/>
      <c r="BC26" s="31"/>
      <c r="BD26" s="34"/>
      <c r="BE26" s="26"/>
      <c r="BF26" s="26"/>
      <c r="BG26" s="26"/>
      <c r="BH26" s="27">
        <v>0</v>
      </c>
      <c r="BI26" s="27">
        <v>7</v>
      </c>
      <c r="BJ26" s="28">
        <f t="shared" si="1"/>
        <v>7</v>
      </c>
      <c r="BK26" s="32">
        <v>1</v>
      </c>
      <c r="BL26" s="32">
        <v>5</v>
      </c>
      <c r="BM26" s="35">
        <f t="shared" si="7"/>
        <v>15</v>
      </c>
      <c r="BN26" s="29">
        <v>2</v>
      </c>
      <c r="BO26" s="25"/>
      <c r="BP26" s="36">
        <v>0</v>
      </c>
      <c r="BQ26" s="36">
        <v>7</v>
      </c>
      <c r="BR26" s="37">
        <f t="shared" si="6"/>
        <v>7</v>
      </c>
      <c r="BS26" s="38">
        <v>5</v>
      </c>
      <c r="BT26" s="38" t="s">
        <v>76</v>
      </c>
      <c r="BU26" s="40" t="s">
        <v>77</v>
      </c>
      <c r="BV26" s="39" t="s">
        <v>78</v>
      </c>
      <c r="BW26" s="39"/>
      <c r="BX26" s="39"/>
      <c r="BY26" s="39"/>
      <c r="BZ26" s="39" t="s">
        <v>79</v>
      </c>
      <c r="CA26" s="40">
        <v>4</v>
      </c>
      <c r="CB26" s="40">
        <v>4</v>
      </c>
      <c r="CC26" s="40">
        <v>4</v>
      </c>
      <c r="CD26" s="40"/>
      <c r="CE26" s="40"/>
      <c r="CF26" s="40"/>
      <c r="CG26" s="40">
        <v>2</v>
      </c>
      <c r="CH26" s="40">
        <v>2</v>
      </c>
      <c r="CI26" s="24"/>
      <c r="CM26">
        <v>3</v>
      </c>
      <c r="CN26" s="40">
        <v>2</v>
      </c>
    </row>
    <row r="27" spans="1:93" x14ac:dyDescent="0.25">
      <c r="A27">
        <v>136</v>
      </c>
      <c r="B27" s="60">
        <v>43663</v>
      </c>
      <c r="C27" s="24">
        <v>139</v>
      </c>
      <c r="D27" s="24">
        <v>7</v>
      </c>
      <c r="E27" t="s">
        <v>52</v>
      </c>
      <c r="F27">
        <v>1</v>
      </c>
      <c r="G27">
        <v>3</v>
      </c>
      <c r="H27" s="24">
        <v>139</v>
      </c>
      <c r="I27" s="24" t="s">
        <v>116</v>
      </c>
      <c r="J27" s="61">
        <f>COUNTIF($C$10:C73,C27)</f>
        <v>6</v>
      </c>
      <c r="K27" s="61">
        <v>2</v>
      </c>
      <c r="L27" s="24">
        <f t="shared" si="4"/>
        <v>7</v>
      </c>
      <c r="M27" s="24">
        <v>0</v>
      </c>
      <c r="N27" s="24">
        <v>7</v>
      </c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5">
        <v>1</v>
      </c>
      <c r="AK27" s="26">
        <v>1</v>
      </c>
      <c r="AL27" s="27">
        <v>3</v>
      </c>
      <c r="AM27" s="27">
        <v>2</v>
      </c>
      <c r="AN27" s="28">
        <f t="shared" si="5"/>
        <v>32</v>
      </c>
      <c r="AO27" s="29">
        <v>1</v>
      </c>
      <c r="AP27" s="30">
        <v>1</v>
      </c>
      <c r="AQ27" s="27">
        <v>1</v>
      </c>
      <c r="AR27" s="31">
        <v>1</v>
      </c>
      <c r="AS27" s="29">
        <v>4</v>
      </c>
      <c r="AT27" s="30">
        <v>3</v>
      </c>
      <c r="AU27" s="25"/>
      <c r="AV27" s="27"/>
      <c r="AW27" s="31"/>
      <c r="AX27" s="29"/>
      <c r="AY27" s="32"/>
      <c r="AZ27" s="25"/>
      <c r="BA27" s="33"/>
      <c r="BB27" s="31"/>
      <c r="BC27" s="31"/>
      <c r="BD27" s="34"/>
      <c r="BE27" s="26"/>
      <c r="BF27" s="26"/>
      <c r="BG27" s="26"/>
      <c r="BH27" s="27">
        <v>0</v>
      </c>
      <c r="BI27" s="27">
        <v>7</v>
      </c>
      <c r="BJ27" s="28">
        <f t="shared" si="1"/>
        <v>7</v>
      </c>
      <c r="BK27" s="32">
        <v>1</v>
      </c>
      <c r="BL27" s="32">
        <v>5</v>
      </c>
      <c r="BM27" s="35">
        <f t="shared" si="7"/>
        <v>15</v>
      </c>
      <c r="BN27" s="29">
        <v>2</v>
      </c>
      <c r="BO27" s="25"/>
      <c r="BP27" s="36">
        <v>2</v>
      </c>
      <c r="BQ27" s="36">
        <v>7</v>
      </c>
      <c r="BR27" s="37">
        <f t="shared" si="6"/>
        <v>27</v>
      </c>
      <c r="BS27" s="24"/>
      <c r="BT27" s="24"/>
      <c r="BU27" t="s">
        <v>117</v>
      </c>
      <c r="BV27" s="24" t="s">
        <v>118</v>
      </c>
      <c r="BW27" s="24"/>
      <c r="BX27" s="24"/>
      <c r="BY27" s="24"/>
      <c r="BZ27" s="39" t="s">
        <v>89</v>
      </c>
      <c r="CA27" s="40" t="s">
        <v>119</v>
      </c>
      <c r="CB27" s="40">
        <v>17</v>
      </c>
      <c r="CC27" s="42" t="s">
        <v>119</v>
      </c>
      <c r="CD27" s="40"/>
      <c r="CE27" s="40"/>
      <c r="CF27" s="40"/>
      <c r="CG27" s="40">
        <v>14</v>
      </c>
      <c r="CH27" s="40">
        <v>5</v>
      </c>
      <c r="CI27" s="24" t="s">
        <v>120</v>
      </c>
      <c r="CJ27" s="24"/>
      <c r="CM27">
        <v>3</v>
      </c>
      <c r="CN27" s="40">
        <v>2</v>
      </c>
    </row>
    <row r="28" spans="1:93" x14ac:dyDescent="0.25">
      <c r="A28">
        <v>151</v>
      </c>
      <c r="B28" s="21">
        <v>43663</v>
      </c>
      <c r="C28">
        <v>141</v>
      </c>
      <c r="D28">
        <v>16</v>
      </c>
      <c r="E28" t="s">
        <v>52</v>
      </c>
      <c r="F28">
        <v>1</v>
      </c>
      <c r="G28">
        <v>3</v>
      </c>
      <c r="H28">
        <v>141</v>
      </c>
      <c r="I28" t="s">
        <v>53</v>
      </c>
      <c r="J28" s="22">
        <f>COUNTIF($C1:C$754,C28)</f>
        <v>9</v>
      </c>
      <c r="K28" s="23">
        <v>3</v>
      </c>
      <c r="L28">
        <f t="shared" si="4"/>
        <v>16</v>
      </c>
      <c r="M28" s="24">
        <v>1</v>
      </c>
      <c r="N28" s="24">
        <v>6</v>
      </c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5">
        <v>1</v>
      </c>
      <c r="AK28" s="26">
        <v>5</v>
      </c>
      <c r="AL28" s="27">
        <v>0</v>
      </c>
      <c r="AM28" s="27">
        <v>3</v>
      </c>
      <c r="AN28" s="28">
        <f t="shared" si="5"/>
        <v>3</v>
      </c>
      <c r="AO28" s="29">
        <v>4</v>
      </c>
      <c r="AP28" s="30">
        <v>1</v>
      </c>
      <c r="AQ28" s="27">
        <v>7</v>
      </c>
      <c r="AR28" s="31">
        <v>1</v>
      </c>
      <c r="AS28" s="29">
        <v>3</v>
      </c>
      <c r="AT28" s="30">
        <v>7</v>
      </c>
      <c r="AU28" s="25"/>
      <c r="AV28" s="27"/>
      <c r="AW28" s="31"/>
      <c r="AX28" s="29"/>
      <c r="AY28" s="32"/>
      <c r="AZ28" s="25"/>
      <c r="BA28" s="33"/>
      <c r="BB28" s="31"/>
      <c r="BC28" s="31"/>
      <c r="BD28" s="34"/>
      <c r="BE28" s="26"/>
      <c r="BF28" s="26"/>
      <c r="BG28" s="26"/>
      <c r="BH28" s="27">
        <v>0</v>
      </c>
      <c r="BI28" s="27">
        <v>7</v>
      </c>
      <c r="BJ28" s="28">
        <f t="shared" si="1"/>
        <v>7</v>
      </c>
      <c r="BK28" s="32">
        <v>1</v>
      </c>
      <c r="BL28" s="32">
        <v>6</v>
      </c>
      <c r="BM28" s="35">
        <f t="shared" si="7"/>
        <v>16</v>
      </c>
      <c r="BN28" s="29">
        <v>2</v>
      </c>
      <c r="BO28" s="25"/>
      <c r="BP28" s="36">
        <v>0</v>
      </c>
      <c r="BQ28" s="36">
        <v>7</v>
      </c>
      <c r="BR28" s="36">
        <f t="shared" si="6"/>
        <v>7</v>
      </c>
      <c r="BS28" s="38">
        <v>5</v>
      </c>
      <c r="BT28" s="38" t="s">
        <v>76</v>
      </c>
      <c r="BU28" s="40" t="s">
        <v>77</v>
      </c>
      <c r="BV28" s="39" t="s">
        <v>78</v>
      </c>
      <c r="BW28" s="39"/>
      <c r="BX28" s="39"/>
      <c r="BY28" s="39"/>
      <c r="BZ28" s="39" t="s">
        <v>79</v>
      </c>
      <c r="CA28" s="40">
        <v>4</v>
      </c>
      <c r="CB28" s="40">
        <v>4</v>
      </c>
      <c r="CC28" s="40">
        <v>4</v>
      </c>
      <c r="CD28" s="40"/>
      <c r="CE28" s="40"/>
      <c r="CF28" s="40"/>
      <c r="CG28" s="40">
        <v>2</v>
      </c>
      <c r="CH28" s="40">
        <v>2</v>
      </c>
      <c r="CI28" s="24"/>
      <c r="CM28">
        <v>3</v>
      </c>
      <c r="CN28" s="40">
        <v>2</v>
      </c>
    </row>
    <row r="29" spans="1:93" x14ac:dyDescent="0.25">
      <c r="A29">
        <v>129</v>
      </c>
      <c r="B29" s="60">
        <v>43663</v>
      </c>
      <c r="C29" s="24">
        <v>139</v>
      </c>
      <c r="D29" s="24">
        <v>20</v>
      </c>
      <c r="E29" t="s">
        <v>52</v>
      </c>
      <c r="F29">
        <v>1</v>
      </c>
      <c r="G29">
        <v>3</v>
      </c>
      <c r="H29" s="24"/>
      <c r="I29" s="24" t="s">
        <v>116</v>
      </c>
      <c r="J29" s="61">
        <f>COUNTIF($C$34:C51,C29)</f>
        <v>0</v>
      </c>
      <c r="K29" s="61"/>
      <c r="L29" s="24">
        <f t="shared" si="4"/>
        <v>20</v>
      </c>
      <c r="M29" s="24">
        <v>2</v>
      </c>
      <c r="N29" s="24">
        <v>0</v>
      </c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5">
        <v>1</v>
      </c>
      <c r="AK29" s="26">
        <v>1</v>
      </c>
      <c r="AL29" s="27">
        <v>3</v>
      </c>
      <c r="AM29" s="27">
        <v>2</v>
      </c>
      <c r="AN29" s="28">
        <f t="shared" si="5"/>
        <v>32</v>
      </c>
      <c r="AO29" s="29">
        <v>1</v>
      </c>
      <c r="AP29" s="30">
        <v>1</v>
      </c>
      <c r="AQ29" s="27">
        <v>6</v>
      </c>
      <c r="AR29" s="31">
        <v>1</v>
      </c>
      <c r="AS29" s="29">
        <v>5</v>
      </c>
      <c r="AT29" s="30">
        <v>5</v>
      </c>
      <c r="AU29" s="25"/>
      <c r="AV29" s="27"/>
      <c r="AW29" s="31"/>
      <c r="AX29" s="29"/>
      <c r="AY29" s="32"/>
      <c r="AZ29" s="25"/>
      <c r="BA29" s="33"/>
      <c r="BB29" s="31"/>
      <c r="BC29" s="31"/>
      <c r="BD29" s="34"/>
      <c r="BE29" s="26"/>
      <c r="BF29" s="26"/>
      <c r="BG29" s="26"/>
      <c r="BH29" s="27">
        <v>0</v>
      </c>
      <c r="BI29" s="27">
        <v>7</v>
      </c>
      <c r="BJ29" s="28">
        <f t="shared" si="1"/>
        <v>7</v>
      </c>
      <c r="BK29" s="32">
        <v>1</v>
      </c>
      <c r="BL29" s="32">
        <v>8</v>
      </c>
      <c r="BM29" s="35">
        <f t="shared" si="7"/>
        <v>18</v>
      </c>
      <c r="BN29" s="29">
        <v>2</v>
      </c>
      <c r="BO29" s="25"/>
      <c r="BP29" s="36">
        <v>2</v>
      </c>
      <c r="BQ29" s="36">
        <v>7</v>
      </c>
      <c r="BR29" s="36">
        <f t="shared" si="6"/>
        <v>27</v>
      </c>
      <c r="BS29" s="24"/>
      <c r="BT29" s="24"/>
      <c r="BU29" t="s">
        <v>117</v>
      </c>
      <c r="BV29" s="24" t="s">
        <v>118</v>
      </c>
      <c r="BW29" s="24"/>
      <c r="BX29" s="24"/>
      <c r="BY29" s="24"/>
      <c r="BZ29" s="39" t="s">
        <v>89</v>
      </c>
      <c r="CA29" s="40" t="s">
        <v>119</v>
      </c>
      <c r="CB29" s="40">
        <v>17</v>
      </c>
      <c r="CC29" s="42" t="s">
        <v>119</v>
      </c>
      <c r="CD29" s="40"/>
      <c r="CE29" s="40"/>
      <c r="CF29" s="40"/>
      <c r="CG29" s="40">
        <v>14</v>
      </c>
      <c r="CH29" s="40">
        <v>5</v>
      </c>
      <c r="CI29" s="24" t="s">
        <v>120</v>
      </c>
      <c r="CJ29" s="24"/>
      <c r="CM29">
        <v>3</v>
      </c>
      <c r="CN29" s="40">
        <v>2</v>
      </c>
    </row>
    <row r="30" spans="1:93" x14ac:dyDescent="0.25">
      <c r="A30">
        <v>867</v>
      </c>
      <c r="B30" s="21">
        <v>43648</v>
      </c>
      <c r="C30">
        <v>49</v>
      </c>
      <c r="D30">
        <v>22</v>
      </c>
      <c r="E30" t="s">
        <v>58</v>
      </c>
      <c r="F30">
        <v>1</v>
      </c>
      <c r="G30">
        <v>1</v>
      </c>
      <c r="I30" t="s">
        <v>59</v>
      </c>
      <c r="J30" s="22">
        <f>COUNTIF($C$38:C282,C30)</f>
        <v>15</v>
      </c>
      <c r="K30" s="23">
        <v>1</v>
      </c>
      <c r="L30">
        <f>--_xlfn.CONCAT(M30:O30)</f>
        <v>22</v>
      </c>
      <c r="M30" s="24">
        <v>2</v>
      </c>
      <c r="N30" s="24">
        <v>2</v>
      </c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5">
        <v>1</v>
      </c>
      <c r="AK30" s="26">
        <v>1</v>
      </c>
      <c r="AL30" s="27">
        <v>0</v>
      </c>
      <c r="AM30" s="27">
        <v>1</v>
      </c>
      <c r="AN30" s="28">
        <f t="shared" si="5"/>
        <v>1</v>
      </c>
      <c r="AO30" s="29">
        <v>1</v>
      </c>
      <c r="AP30" s="30">
        <v>1</v>
      </c>
      <c r="AQ30" s="27">
        <v>6</v>
      </c>
      <c r="AR30" s="31">
        <v>1</v>
      </c>
      <c r="AS30" s="29">
        <v>4</v>
      </c>
      <c r="AT30" s="30">
        <v>4</v>
      </c>
      <c r="AU30" s="25"/>
      <c r="AV30" s="27"/>
      <c r="AW30" s="31"/>
      <c r="AX30" s="29"/>
      <c r="AY30" s="32"/>
      <c r="AZ30" s="25"/>
      <c r="BA30" s="33"/>
      <c r="BB30" s="31"/>
      <c r="BC30" s="31"/>
      <c r="BD30" s="34"/>
      <c r="BE30" s="26"/>
      <c r="BF30" s="26"/>
      <c r="BG30" s="26"/>
      <c r="BH30" s="27">
        <v>0</v>
      </c>
      <c r="BI30" s="27">
        <v>7</v>
      </c>
      <c r="BJ30" s="28">
        <f t="shared" si="1"/>
        <v>7</v>
      </c>
      <c r="BK30" s="32">
        <v>2</v>
      </c>
      <c r="BL30" s="32">
        <v>0</v>
      </c>
      <c r="BM30" s="35">
        <f t="shared" si="7"/>
        <v>20</v>
      </c>
      <c r="BN30" s="29">
        <v>2</v>
      </c>
      <c r="BO30" s="25"/>
      <c r="BP30" s="36">
        <v>2</v>
      </c>
      <c r="BQ30" s="36">
        <v>1</v>
      </c>
      <c r="BR30" s="36">
        <f t="shared" si="6"/>
        <v>21</v>
      </c>
      <c r="BS30" s="38" t="s">
        <v>121</v>
      </c>
      <c r="BT30" s="38" t="s">
        <v>60</v>
      </c>
      <c r="BU30" s="40" t="s">
        <v>122</v>
      </c>
      <c r="BV30" s="39" t="s">
        <v>123</v>
      </c>
      <c r="BW30" s="39"/>
      <c r="BX30" s="39"/>
      <c r="BY30" s="39"/>
      <c r="BZ30" s="39" t="s">
        <v>124</v>
      </c>
      <c r="CA30" s="40" t="s">
        <v>125</v>
      </c>
      <c r="CB30" s="40">
        <v>8</v>
      </c>
      <c r="CC30" s="40" t="s">
        <v>125</v>
      </c>
      <c r="CD30" s="40"/>
      <c r="CE30" s="40"/>
      <c r="CF30" s="40"/>
      <c r="CG30" s="40">
        <v>17</v>
      </c>
      <c r="CH30" s="40">
        <v>7</v>
      </c>
      <c r="CI30" s="24"/>
      <c r="CM30">
        <v>1</v>
      </c>
      <c r="CN30" s="40">
        <v>1</v>
      </c>
      <c r="CO30" s="40"/>
    </row>
    <row r="31" spans="1:93" x14ac:dyDescent="0.25">
      <c r="A31">
        <v>107</v>
      </c>
      <c r="B31" s="21">
        <v>43663</v>
      </c>
      <c r="C31">
        <v>137</v>
      </c>
      <c r="D31">
        <v>22</v>
      </c>
      <c r="E31" t="s">
        <v>52</v>
      </c>
      <c r="F31">
        <v>1</v>
      </c>
      <c r="G31">
        <v>3</v>
      </c>
      <c r="I31" t="s">
        <v>85</v>
      </c>
      <c r="J31" s="22">
        <f>COUNTIF($C1:C$754,C31)</f>
        <v>23</v>
      </c>
      <c r="K31" s="23"/>
      <c r="L31">
        <f>--_xlfn.CONCAT(M31:N31)</f>
        <v>22</v>
      </c>
      <c r="M31" s="24">
        <v>2</v>
      </c>
      <c r="N31" s="24">
        <v>2</v>
      </c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5">
        <v>1</v>
      </c>
      <c r="AK31" s="26">
        <v>5</v>
      </c>
      <c r="AL31" s="27">
        <v>0</v>
      </c>
      <c r="AM31" s="27">
        <v>1</v>
      </c>
      <c r="AN31" s="28">
        <f t="shared" si="5"/>
        <v>1</v>
      </c>
      <c r="AO31" s="29">
        <v>4</v>
      </c>
      <c r="AP31" s="30">
        <v>1</v>
      </c>
      <c r="AQ31" s="27">
        <v>5</v>
      </c>
      <c r="AR31" s="31">
        <v>1</v>
      </c>
      <c r="AS31" s="29">
        <v>5</v>
      </c>
      <c r="AT31" s="30">
        <v>7</v>
      </c>
      <c r="AU31" s="25"/>
      <c r="AV31" s="27"/>
      <c r="AW31" s="31"/>
      <c r="AX31" s="29"/>
      <c r="AY31" s="32"/>
      <c r="AZ31" s="25"/>
      <c r="BA31" s="33"/>
      <c r="BB31" s="31"/>
      <c r="BC31" s="31"/>
      <c r="BD31" s="34"/>
      <c r="BE31" s="26"/>
      <c r="BF31" s="26"/>
      <c r="BG31" s="26"/>
      <c r="BH31" s="27">
        <v>0</v>
      </c>
      <c r="BI31" s="27">
        <v>7</v>
      </c>
      <c r="BJ31" s="28">
        <f t="shared" si="1"/>
        <v>7</v>
      </c>
      <c r="BK31" s="32">
        <v>2</v>
      </c>
      <c r="BL31" s="32">
        <v>0</v>
      </c>
      <c r="BM31" s="35">
        <f t="shared" si="7"/>
        <v>20</v>
      </c>
      <c r="BN31" s="29">
        <v>2</v>
      </c>
      <c r="BO31" s="25"/>
      <c r="BP31" s="36">
        <v>0</v>
      </c>
      <c r="BQ31" s="36">
        <v>7</v>
      </c>
      <c r="BR31" s="37">
        <f t="shared" si="6"/>
        <v>7</v>
      </c>
      <c r="BS31" s="38">
        <v>5</v>
      </c>
      <c r="BT31" s="38" t="s">
        <v>76</v>
      </c>
      <c r="BU31" s="40" t="s">
        <v>77</v>
      </c>
      <c r="BV31" s="39" t="s">
        <v>78</v>
      </c>
      <c r="BW31" s="39"/>
      <c r="BX31" s="39"/>
      <c r="BY31" s="39"/>
      <c r="BZ31" s="39" t="s">
        <v>79</v>
      </c>
      <c r="CA31" s="40">
        <v>4</v>
      </c>
      <c r="CB31" s="40">
        <v>4</v>
      </c>
      <c r="CC31" s="40">
        <v>4</v>
      </c>
      <c r="CD31" s="40"/>
      <c r="CE31" s="40"/>
      <c r="CF31" s="40"/>
      <c r="CG31" s="40">
        <v>2</v>
      </c>
      <c r="CH31" s="40">
        <v>2</v>
      </c>
      <c r="CI31" s="24"/>
      <c r="CM31">
        <v>3</v>
      </c>
      <c r="CN31" s="40">
        <v>2</v>
      </c>
    </row>
    <row r="32" spans="1:93" x14ac:dyDescent="0.25">
      <c r="A32">
        <v>118</v>
      </c>
      <c r="B32" s="21">
        <v>43663</v>
      </c>
      <c r="C32">
        <v>137</v>
      </c>
      <c r="D32">
        <v>8</v>
      </c>
      <c r="E32" t="s">
        <v>52</v>
      </c>
      <c r="F32">
        <v>1</v>
      </c>
      <c r="G32">
        <v>3</v>
      </c>
      <c r="I32" t="s">
        <v>92</v>
      </c>
      <c r="J32" s="22">
        <f>COUNTIF($C1:C$754,C32)</f>
        <v>23</v>
      </c>
      <c r="K32" s="23"/>
      <c r="L32">
        <f>--_xlfn.CONCAT(M32:N32)</f>
        <v>8</v>
      </c>
      <c r="M32" s="24">
        <v>0</v>
      </c>
      <c r="N32" s="24">
        <v>8</v>
      </c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5">
        <v>1</v>
      </c>
      <c r="AK32" s="26">
        <v>1</v>
      </c>
      <c r="AL32" s="27">
        <v>0</v>
      </c>
      <c r="AM32" s="27">
        <v>1</v>
      </c>
      <c r="AN32" s="28">
        <f t="shared" si="5"/>
        <v>1</v>
      </c>
      <c r="AO32" s="29">
        <v>1</v>
      </c>
      <c r="AP32" s="30">
        <v>1</v>
      </c>
      <c r="AQ32" s="27">
        <v>1</v>
      </c>
      <c r="AR32" s="31">
        <v>1</v>
      </c>
      <c r="AS32" s="29">
        <v>3</v>
      </c>
      <c r="AT32" s="30">
        <v>3</v>
      </c>
      <c r="AU32" s="25"/>
      <c r="AV32" s="27"/>
      <c r="AW32" s="31"/>
      <c r="AX32" s="29"/>
      <c r="AY32" s="32"/>
      <c r="AZ32" s="25"/>
      <c r="BA32" s="33"/>
      <c r="BB32" s="31"/>
      <c r="BC32" s="31"/>
      <c r="BD32" s="34"/>
      <c r="BE32" s="26"/>
      <c r="BF32" s="26"/>
      <c r="BG32" s="26"/>
      <c r="BH32" s="27">
        <v>0</v>
      </c>
      <c r="BI32" s="27">
        <v>7</v>
      </c>
      <c r="BJ32" s="28">
        <f t="shared" si="1"/>
        <v>7</v>
      </c>
      <c r="BK32" s="32">
        <v>2</v>
      </c>
      <c r="BL32" s="32">
        <v>0</v>
      </c>
      <c r="BM32" s="35">
        <f t="shared" si="7"/>
        <v>20</v>
      </c>
      <c r="BN32" s="29">
        <v>2</v>
      </c>
      <c r="BO32" s="25"/>
      <c r="BP32" s="36">
        <v>0</v>
      </c>
      <c r="BQ32" s="36">
        <v>8</v>
      </c>
      <c r="BR32" s="37">
        <f t="shared" si="6"/>
        <v>8</v>
      </c>
      <c r="BS32" s="38">
        <v>1</v>
      </c>
      <c r="BT32" s="38" t="s">
        <v>54</v>
      </c>
      <c r="BU32" s="40" t="s">
        <v>81</v>
      </c>
      <c r="BV32" s="39" t="s">
        <v>82</v>
      </c>
      <c r="BW32" s="39"/>
      <c r="BX32" s="39"/>
      <c r="BY32" s="39"/>
      <c r="BZ32" s="39" t="s">
        <v>83</v>
      </c>
      <c r="CA32" s="40">
        <v>3</v>
      </c>
      <c r="CB32" s="40">
        <v>3</v>
      </c>
      <c r="CC32" s="40">
        <v>3</v>
      </c>
      <c r="CD32" s="40"/>
      <c r="CE32" s="40"/>
      <c r="CF32" s="40"/>
      <c r="CG32" s="40">
        <v>1</v>
      </c>
      <c r="CH32" s="40">
        <v>1</v>
      </c>
      <c r="CI32" s="24"/>
      <c r="CM32">
        <v>3</v>
      </c>
      <c r="CN32" s="40">
        <v>2</v>
      </c>
    </row>
    <row r="33" spans="1:93" x14ac:dyDescent="0.25">
      <c r="A33">
        <v>130</v>
      </c>
      <c r="B33" s="21">
        <v>43663</v>
      </c>
      <c r="C33">
        <v>139</v>
      </c>
      <c r="D33">
        <v>20</v>
      </c>
      <c r="E33" t="s">
        <v>52</v>
      </c>
      <c r="F33">
        <v>1</v>
      </c>
      <c r="G33">
        <v>3</v>
      </c>
      <c r="I33" t="s">
        <v>116</v>
      </c>
      <c r="J33" s="22">
        <f>COUNTIF($A1:C$754,C33)</f>
        <v>15</v>
      </c>
      <c r="K33" s="23"/>
      <c r="L33">
        <f>--_xlfn.CONCAT(M33:N33)</f>
        <v>20</v>
      </c>
      <c r="M33" s="24">
        <v>2</v>
      </c>
      <c r="N33" s="24">
        <v>0</v>
      </c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5">
        <v>1</v>
      </c>
      <c r="AK33" s="26">
        <v>1</v>
      </c>
      <c r="AL33" s="27">
        <v>3</v>
      </c>
      <c r="AM33" s="27">
        <v>9</v>
      </c>
      <c r="AN33" s="28">
        <f t="shared" si="5"/>
        <v>39</v>
      </c>
      <c r="AO33" s="29">
        <v>1</v>
      </c>
      <c r="AP33" s="30">
        <v>1</v>
      </c>
      <c r="AQ33" s="27">
        <v>5</v>
      </c>
      <c r="AR33" s="31">
        <v>1</v>
      </c>
      <c r="AS33" s="29">
        <v>5</v>
      </c>
      <c r="AT33" s="30">
        <v>1</v>
      </c>
      <c r="AU33" s="25"/>
      <c r="AV33" s="27"/>
      <c r="AW33" s="31"/>
      <c r="AX33" s="29"/>
      <c r="AY33" s="32"/>
      <c r="AZ33" s="25"/>
      <c r="BA33" s="33"/>
      <c r="BB33" s="31"/>
      <c r="BC33" s="31"/>
      <c r="BD33" s="34"/>
      <c r="BE33" s="26"/>
      <c r="BF33" s="26"/>
      <c r="BG33" s="26"/>
      <c r="BH33" s="27">
        <v>0</v>
      </c>
      <c r="BI33" s="27">
        <v>7</v>
      </c>
      <c r="BJ33" s="28">
        <f t="shared" si="1"/>
        <v>7</v>
      </c>
      <c r="BK33" s="32">
        <v>2</v>
      </c>
      <c r="BL33" s="32">
        <v>0</v>
      </c>
      <c r="BM33" s="35">
        <f t="shared" si="7"/>
        <v>20</v>
      </c>
      <c r="BN33" s="29">
        <v>2</v>
      </c>
      <c r="BO33" s="25"/>
      <c r="BP33" s="36">
        <v>0</v>
      </c>
      <c r="BQ33" s="36">
        <v>2</v>
      </c>
      <c r="BR33" s="37">
        <f t="shared" si="6"/>
        <v>2</v>
      </c>
      <c r="BS33" s="38">
        <v>1</v>
      </c>
      <c r="BT33" s="38" t="s">
        <v>54</v>
      </c>
      <c r="BU33" t="s">
        <v>55</v>
      </c>
      <c r="BV33" s="24" t="s">
        <v>56</v>
      </c>
      <c r="BW33" s="24"/>
      <c r="BX33" s="24"/>
      <c r="BY33" s="24"/>
      <c r="BZ33" s="39" t="s">
        <v>57</v>
      </c>
      <c r="CA33" s="40">
        <v>5</v>
      </c>
      <c r="CB33" s="40">
        <v>5</v>
      </c>
      <c r="CC33" s="40">
        <v>5</v>
      </c>
      <c r="CD33" s="40"/>
      <c r="CE33" s="40"/>
      <c r="CF33" s="40"/>
      <c r="CG33" s="40">
        <v>3</v>
      </c>
      <c r="CH33" s="40">
        <v>1</v>
      </c>
      <c r="CM33">
        <v>3</v>
      </c>
      <c r="CN33" s="40">
        <v>2</v>
      </c>
    </row>
    <row r="34" spans="1:93" x14ac:dyDescent="0.25">
      <c r="A34">
        <v>48</v>
      </c>
      <c r="B34" s="21">
        <v>43660</v>
      </c>
      <c r="C34">
        <v>123</v>
      </c>
      <c r="D34">
        <v>36</v>
      </c>
      <c r="E34" t="s">
        <v>58</v>
      </c>
      <c r="F34">
        <v>1</v>
      </c>
      <c r="G34">
        <v>1</v>
      </c>
      <c r="I34" t="s">
        <v>65</v>
      </c>
      <c r="J34" s="22">
        <f>COUNTIF($C$137:C170,C34)</f>
        <v>0</v>
      </c>
      <c r="K34" s="23"/>
      <c r="L34">
        <f>--_xlfn.CONCAT(M34:O34)</f>
        <v>36</v>
      </c>
      <c r="M34" s="24">
        <v>3</v>
      </c>
      <c r="N34" s="24">
        <v>6</v>
      </c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5">
        <v>1</v>
      </c>
      <c r="AK34" s="26">
        <v>2</v>
      </c>
      <c r="AL34" s="27">
        <v>0</v>
      </c>
      <c r="AM34" s="27">
        <v>3</v>
      </c>
      <c r="AN34" s="28">
        <f t="shared" si="5"/>
        <v>3</v>
      </c>
      <c r="AO34" s="29">
        <v>1</v>
      </c>
      <c r="AP34" s="30">
        <v>1</v>
      </c>
      <c r="AQ34" s="27">
        <v>6</v>
      </c>
      <c r="AR34" s="31">
        <v>6</v>
      </c>
      <c r="AS34" s="29">
        <v>2</v>
      </c>
      <c r="AT34" s="30">
        <v>2</v>
      </c>
      <c r="AU34" s="25"/>
      <c r="AV34" s="27"/>
      <c r="AW34" s="31"/>
      <c r="AX34" s="29"/>
      <c r="AY34" s="32"/>
      <c r="AZ34" s="25"/>
      <c r="BA34" s="33"/>
      <c r="BB34" s="31"/>
      <c r="BC34" s="31"/>
      <c r="BD34" s="34"/>
      <c r="BE34" s="26"/>
      <c r="BF34" s="26"/>
      <c r="BG34" s="26"/>
      <c r="BH34" s="27">
        <v>0</v>
      </c>
      <c r="BI34" s="27">
        <v>7</v>
      </c>
      <c r="BJ34" s="28">
        <f t="shared" si="1"/>
        <v>7</v>
      </c>
      <c r="BK34" s="32">
        <v>2</v>
      </c>
      <c r="BL34" s="32">
        <v>2</v>
      </c>
      <c r="BM34" s="35">
        <f t="shared" si="7"/>
        <v>22</v>
      </c>
      <c r="BN34" s="29">
        <v>2</v>
      </c>
      <c r="BO34" s="25"/>
      <c r="BP34" s="36">
        <v>0</v>
      </c>
      <c r="BQ34" s="36">
        <v>5</v>
      </c>
      <c r="BR34" s="37">
        <f t="shared" si="6"/>
        <v>5</v>
      </c>
      <c r="BS34" s="38">
        <v>10</v>
      </c>
      <c r="BT34" s="38" t="s">
        <v>60</v>
      </c>
      <c r="BU34" s="40" t="s">
        <v>61</v>
      </c>
      <c r="BV34" s="39" t="s">
        <v>62</v>
      </c>
      <c r="BW34" s="39"/>
      <c r="BX34" s="39"/>
      <c r="BY34" s="39"/>
      <c r="BZ34" s="39" t="s">
        <v>63</v>
      </c>
      <c r="CA34" s="40">
        <v>11</v>
      </c>
      <c r="CB34" s="40">
        <v>12</v>
      </c>
      <c r="CC34" s="40">
        <v>11</v>
      </c>
      <c r="CD34" s="40"/>
      <c r="CE34" s="40"/>
      <c r="CF34" s="40"/>
      <c r="CG34" s="40">
        <v>6</v>
      </c>
      <c r="CH34" s="40">
        <v>5</v>
      </c>
      <c r="CI34" s="24" t="s">
        <v>64</v>
      </c>
      <c r="CM34">
        <v>1</v>
      </c>
      <c r="CN34" s="40">
        <v>2</v>
      </c>
    </row>
    <row r="35" spans="1:93" x14ac:dyDescent="0.25">
      <c r="A35">
        <v>154</v>
      </c>
      <c r="B35" s="21">
        <v>43663</v>
      </c>
      <c r="C35">
        <v>141</v>
      </c>
      <c r="D35">
        <v>29</v>
      </c>
      <c r="E35" t="s">
        <v>52</v>
      </c>
      <c r="F35">
        <v>1</v>
      </c>
      <c r="G35">
        <v>3</v>
      </c>
      <c r="I35" t="s">
        <v>53</v>
      </c>
      <c r="J35" s="22">
        <f>COUNTIF($C1:C$754,C35)</f>
        <v>9</v>
      </c>
      <c r="K35" s="23"/>
      <c r="L35">
        <f>--_xlfn.CONCAT(M35:N35)</f>
        <v>29</v>
      </c>
      <c r="M35" s="24">
        <v>2</v>
      </c>
      <c r="N35" s="24">
        <v>9</v>
      </c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5">
        <v>1</v>
      </c>
      <c r="AK35" s="26">
        <v>5</v>
      </c>
      <c r="AL35" s="27">
        <v>5</v>
      </c>
      <c r="AM35" s="27">
        <v>3</v>
      </c>
      <c r="AN35" s="28">
        <f t="shared" si="5"/>
        <v>53</v>
      </c>
      <c r="AO35" s="29">
        <v>5</v>
      </c>
      <c r="AP35" s="30">
        <v>1</v>
      </c>
      <c r="AQ35" s="27">
        <v>6</v>
      </c>
      <c r="AR35" s="31">
        <v>2</v>
      </c>
      <c r="AS35" s="29">
        <v>4</v>
      </c>
      <c r="AT35" s="30">
        <v>4</v>
      </c>
      <c r="AU35" s="25"/>
      <c r="AV35" s="27"/>
      <c r="AW35" s="31"/>
      <c r="AX35" s="29"/>
      <c r="AY35" s="32"/>
      <c r="AZ35" s="25"/>
      <c r="BA35" s="33"/>
      <c r="BB35" s="31"/>
      <c r="BC35" s="31"/>
      <c r="BD35" s="34"/>
      <c r="BE35" s="26"/>
      <c r="BF35" s="26"/>
      <c r="BG35" s="26"/>
      <c r="BH35" s="27">
        <v>0</v>
      </c>
      <c r="BI35" s="27">
        <v>7</v>
      </c>
      <c r="BJ35" s="28">
        <f t="shared" si="1"/>
        <v>7</v>
      </c>
      <c r="BK35" s="32">
        <v>2</v>
      </c>
      <c r="BL35" s="32">
        <v>3</v>
      </c>
      <c r="BM35" s="35">
        <f t="shared" si="7"/>
        <v>23</v>
      </c>
      <c r="BN35" s="29">
        <v>2</v>
      </c>
      <c r="BO35" s="25"/>
      <c r="BP35" s="36">
        <v>0</v>
      </c>
      <c r="BQ35" s="36">
        <v>7</v>
      </c>
      <c r="BR35" s="37">
        <f t="shared" si="6"/>
        <v>7</v>
      </c>
      <c r="BS35" s="38">
        <v>5</v>
      </c>
      <c r="BT35" s="38" t="s">
        <v>76</v>
      </c>
      <c r="BU35" s="40" t="s">
        <v>77</v>
      </c>
      <c r="BV35" s="39" t="s">
        <v>78</v>
      </c>
      <c r="BW35" s="39"/>
      <c r="BX35" s="39"/>
      <c r="BY35" s="39"/>
      <c r="BZ35" s="39" t="s">
        <v>79</v>
      </c>
      <c r="CA35" s="40">
        <v>4</v>
      </c>
      <c r="CB35" s="40">
        <v>4</v>
      </c>
      <c r="CC35" s="40">
        <v>4</v>
      </c>
      <c r="CD35" s="40"/>
      <c r="CE35" s="40"/>
      <c r="CF35" s="40"/>
      <c r="CG35" s="40">
        <v>2</v>
      </c>
      <c r="CH35" s="40">
        <v>2</v>
      </c>
      <c r="CI35" s="24"/>
      <c r="CM35">
        <v>3</v>
      </c>
      <c r="CN35" s="40">
        <v>2</v>
      </c>
    </row>
    <row r="36" spans="1:93" x14ac:dyDescent="0.25">
      <c r="A36">
        <v>854</v>
      </c>
      <c r="B36" s="21">
        <v>43648</v>
      </c>
      <c r="C36">
        <v>49</v>
      </c>
      <c r="D36">
        <v>12</v>
      </c>
      <c r="E36" t="s">
        <v>58</v>
      </c>
      <c r="F36">
        <v>1</v>
      </c>
      <c r="G36">
        <v>1</v>
      </c>
      <c r="H36">
        <v>49</v>
      </c>
      <c r="I36" t="s">
        <v>59</v>
      </c>
      <c r="J36" s="22">
        <f>COUNTIF($C10:C$754,C36)</f>
        <v>22</v>
      </c>
      <c r="K36" s="23">
        <v>1</v>
      </c>
      <c r="L36">
        <f t="shared" ref="L36:L46" si="8">--_xlfn.CONCAT(M36:O36)</f>
        <v>12</v>
      </c>
      <c r="M36" s="24">
        <v>1</v>
      </c>
      <c r="N36" s="24">
        <v>2</v>
      </c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5">
        <v>1</v>
      </c>
      <c r="AK36" s="26">
        <v>1</v>
      </c>
      <c r="AL36" s="27">
        <v>0</v>
      </c>
      <c r="AM36" s="27">
        <v>2</v>
      </c>
      <c r="AN36" s="28">
        <f t="shared" si="5"/>
        <v>2</v>
      </c>
      <c r="AO36" s="29">
        <v>1</v>
      </c>
      <c r="AP36" s="30">
        <v>1</v>
      </c>
      <c r="AQ36" s="27">
        <v>1</v>
      </c>
      <c r="AR36" s="31">
        <v>6</v>
      </c>
      <c r="AS36" s="29">
        <v>7</v>
      </c>
      <c r="AT36" s="30">
        <v>7</v>
      </c>
      <c r="AU36" s="25"/>
      <c r="AV36" s="27"/>
      <c r="AW36" s="31"/>
      <c r="AX36" s="29"/>
      <c r="AY36" s="32"/>
      <c r="AZ36" s="25"/>
      <c r="BA36" s="33"/>
      <c r="BB36" s="31"/>
      <c r="BC36" s="31"/>
      <c r="BD36" s="34"/>
      <c r="BE36" s="26"/>
      <c r="BF36" s="26"/>
      <c r="BG36" s="26"/>
      <c r="BH36" s="27">
        <v>0</v>
      </c>
      <c r="BI36" s="27">
        <v>7</v>
      </c>
      <c r="BJ36" s="28">
        <f t="shared" si="1"/>
        <v>7</v>
      </c>
      <c r="BK36" s="32">
        <v>2</v>
      </c>
      <c r="BL36" s="32">
        <v>5</v>
      </c>
      <c r="BM36" s="35">
        <f t="shared" si="7"/>
        <v>25</v>
      </c>
      <c r="BN36" s="29">
        <v>2</v>
      </c>
      <c r="BO36" s="25"/>
      <c r="BP36" s="36">
        <v>0</v>
      </c>
      <c r="BQ36" s="36">
        <v>8</v>
      </c>
      <c r="BR36" s="37">
        <f t="shared" si="6"/>
        <v>8</v>
      </c>
      <c r="BS36" s="38">
        <v>1</v>
      </c>
      <c r="BT36" s="38" t="s">
        <v>54</v>
      </c>
      <c r="BU36" s="40" t="s">
        <v>81</v>
      </c>
      <c r="BV36" s="39" t="s">
        <v>82</v>
      </c>
      <c r="BW36" s="39"/>
      <c r="BX36" s="39"/>
      <c r="BY36" s="39"/>
      <c r="BZ36" s="39" t="s">
        <v>83</v>
      </c>
      <c r="CA36" s="40">
        <v>3</v>
      </c>
      <c r="CB36" s="40">
        <v>3</v>
      </c>
      <c r="CC36" s="40">
        <v>3</v>
      </c>
      <c r="CD36" s="40"/>
      <c r="CE36" s="40"/>
      <c r="CF36" s="40"/>
      <c r="CG36" s="40">
        <v>1</v>
      </c>
      <c r="CH36" s="40">
        <v>1</v>
      </c>
      <c r="CI36" s="24"/>
      <c r="CM36">
        <v>1</v>
      </c>
      <c r="CN36" s="40">
        <v>1</v>
      </c>
    </row>
    <row r="37" spans="1:93" x14ac:dyDescent="0.25">
      <c r="A37">
        <v>855</v>
      </c>
      <c r="B37" s="21">
        <v>43648</v>
      </c>
      <c r="C37">
        <v>49</v>
      </c>
      <c r="D37">
        <v>12</v>
      </c>
      <c r="E37" t="s">
        <v>58</v>
      </c>
      <c r="F37">
        <v>1</v>
      </c>
      <c r="G37">
        <v>1</v>
      </c>
      <c r="I37" t="s">
        <v>59</v>
      </c>
      <c r="J37" s="22">
        <f>COUNTIF($C$35:C276,C37)</f>
        <v>17</v>
      </c>
      <c r="K37" s="23"/>
      <c r="L37">
        <f t="shared" si="8"/>
        <v>12</v>
      </c>
      <c r="M37" s="24">
        <v>1</v>
      </c>
      <c r="N37" s="24">
        <v>2</v>
      </c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5">
        <v>1</v>
      </c>
      <c r="AK37" s="26">
        <v>2</v>
      </c>
      <c r="AL37" s="27">
        <v>0</v>
      </c>
      <c r="AM37" s="27">
        <v>1</v>
      </c>
      <c r="AN37" s="28">
        <f t="shared" si="5"/>
        <v>1</v>
      </c>
      <c r="AO37" s="29">
        <v>1</v>
      </c>
      <c r="AP37" s="30">
        <v>1</v>
      </c>
      <c r="AQ37" s="27">
        <v>2</v>
      </c>
      <c r="AR37" s="31">
        <v>6</v>
      </c>
      <c r="AS37" s="29">
        <v>1</v>
      </c>
      <c r="AT37" s="30">
        <v>1</v>
      </c>
      <c r="AU37" s="25"/>
      <c r="AV37" s="27"/>
      <c r="AW37" s="31"/>
      <c r="AX37" s="29"/>
      <c r="AY37" s="32"/>
      <c r="AZ37" s="25"/>
      <c r="BA37" s="33"/>
      <c r="BB37" s="31"/>
      <c r="BC37" s="31"/>
      <c r="BD37" s="34"/>
      <c r="BE37" s="26"/>
      <c r="BF37" s="26"/>
      <c r="BG37" s="26"/>
      <c r="BH37" s="27">
        <v>0</v>
      </c>
      <c r="BI37" s="27">
        <v>7</v>
      </c>
      <c r="BJ37" s="28">
        <f t="shared" si="1"/>
        <v>7</v>
      </c>
      <c r="BK37" s="32">
        <v>2</v>
      </c>
      <c r="BL37" s="32">
        <v>5</v>
      </c>
      <c r="BM37" s="35">
        <f t="shared" si="7"/>
        <v>25</v>
      </c>
      <c r="BN37" s="29">
        <v>2</v>
      </c>
      <c r="BO37" s="25"/>
      <c r="BP37" s="36">
        <v>0</v>
      </c>
      <c r="BQ37" s="36">
        <v>5</v>
      </c>
      <c r="BR37" s="37">
        <f t="shared" si="6"/>
        <v>5</v>
      </c>
      <c r="BS37" s="38">
        <v>10</v>
      </c>
      <c r="BT37" s="38" t="s">
        <v>60</v>
      </c>
      <c r="BU37" s="40" t="s">
        <v>61</v>
      </c>
      <c r="BV37" s="39" t="s">
        <v>62</v>
      </c>
      <c r="BW37" s="39"/>
      <c r="BX37" s="39"/>
      <c r="BY37" s="39"/>
      <c r="BZ37" s="39" t="s">
        <v>63</v>
      </c>
      <c r="CA37" s="40">
        <v>11</v>
      </c>
      <c r="CB37" s="40">
        <v>12</v>
      </c>
      <c r="CC37" s="40">
        <v>11</v>
      </c>
      <c r="CD37" s="40"/>
      <c r="CE37" s="40"/>
      <c r="CF37" s="40"/>
      <c r="CG37" s="40">
        <v>6</v>
      </c>
      <c r="CH37" s="40">
        <v>5</v>
      </c>
      <c r="CI37" s="24" t="s">
        <v>64</v>
      </c>
      <c r="CM37">
        <v>1</v>
      </c>
      <c r="CN37" s="40">
        <v>1</v>
      </c>
    </row>
    <row r="38" spans="1:93" x14ac:dyDescent="0.25">
      <c r="A38">
        <v>32</v>
      </c>
      <c r="B38" s="21">
        <v>43660</v>
      </c>
      <c r="C38">
        <v>119</v>
      </c>
      <c r="D38">
        <v>10</v>
      </c>
      <c r="E38" t="s">
        <v>58</v>
      </c>
      <c r="F38">
        <v>1</v>
      </c>
      <c r="G38">
        <v>1</v>
      </c>
      <c r="I38" t="s">
        <v>126</v>
      </c>
      <c r="J38" s="22">
        <f>COUNTIF($A6:C$754,C38)</f>
        <v>6</v>
      </c>
      <c r="K38" s="23"/>
      <c r="L38">
        <f t="shared" si="8"/>
        <v>10</v>
      </c>
      <c r="M38" s="24">
        <v>1</v>
      </c>
      <c r="N38" s="24">
        <v>0</v>
      </c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5">
        <v>1</v>
      </c>
      <c r="AK38" s="26">
        <v>1</v>
      </c>
      <c r="AL38" s="27">
        <v>3</v>
      </c>
      <c r="AM38" s="27">
        <v>9</v>
      </c>
      <c r="AN38" s="28">
        <f t="shared" si="5"/>
        <v>39</v>
      </c>
      <c r="AO38" s="29">
        <v>1</v>
      </c>
      <c r="AP38" s="30">
        <v>1</v>
      </c>
      <c r="AQ38" s="27">
        <v>1</v>
      </c>
      <c r="AR38" s="31">
        <v>1</v>
      </c>
      <c r="AS38" s="29">
        <v>4</v>
      </c>
      <c r="AT38" s="30">
        <v>4</v>
      </c>
      <c r="AU38" s="25"/>
      <c r="AV38" s="27"/>
      <c r="AW38" s="31"/>
      <c r="AX38" s="29"/>
      <c r="AY38" s="32"/>
      <c r="AZ38" s="25"/>
      <c r="BA38" s="33"/>
      <c r="BB38" s="31"/>
      <c r="BC38" s="31"/>
      <c r="BD38" s="34"/>
      <c r="BE38" s="26"/>
      <c r="BF38" s="26"/>
      <c r="BG38" s="26"/>
      <c r="BH38" s="27">
        <v>0</v>
      </c>
      <c r="BI38" s="27">
        <v>7</v>
      </c>
      <c r="BJ38" s="28">
        <f t="shared" si="1"/>
        <v>7</v>
      </c>
      <c r="BK38" s="32">
        <v>2</v>
      </c>
      <c r="BL38" s="32">
        <v>5</v>
      </c>
      <c r="BM38" s="35">
        <f t="shared" si="7"/>
        <v>25</v>
      </c>
      <c r="BN38" s="29">
        <v>2</v>
      </c>
      <c r="BO38" s="25"/>
      <c r="BP38" s="36">
        <v>0</v>
      </c>
      <c r="BQ38" s="36">
        <v>2</v>
      </c>
      <c r="BR38" s="37">
        <f t="shared" si="6"/>
        <v>2</v>
      </c>
      <c r="BS38" s="38">
        <v>1</v>
      </c>
      <c r="BT38" s="38" t="s">
        <v>54</v>
      </c>
      <c r="BU38" t="s">
        <v>55</v>
      </c>
      <c r="BV38" s="24" t="s">
        <v>56</v>
      </c>
      <c r="BW38" s="24"/>
      <c r="BX38" s="24"/>
      <c r="BY38" s="24"/>
      <c r="BZ38" s="39" t="s">
        <v>57</v>
      </c>
      <c r="CA38" s="40">
        <v>5</v>
      </c>
      <c r="CB38" s="40">
        <v>5</v>
      </c>
      <c r="CC38" s="40">
        <v>5</v>
      </c>
      <c r="CD38" s="40"/>
      <c r="CE38" s="40"/>
      <c r="CF38" s="40"/>
      <c r="CG38" s="40">
        <v>3</v>
      </c>
      <c r="CH38" s="40">
        <v>1</v>
      </c>
      <c r="CM38">
        <v>1</v>
      </c>
      <c r="CN38" s="40">
        <v>2</v>
      </c>
    </row>
    <row r="39" spans="1:93" x14ac:dyDescent="0.25">
      <c r="A39">
        <v>34</v>
      </c>
      <c r="B39" s="21">
        <v>43660</v>
      </c>
      <c r="C39">
        <v>119</v>
      </c>
      <c r="D39">
        <v>22</v>
      </c>
      <c r="E39" t="s">
        <v>58</v>
      </c>
      <c r="F39">
        <v>1</v>
      </c>
      <c r="G39">
        <v>1</v>
      </c>
      <c r="H39">
        <v>119</v>
      </c>
      <c r="I39" t="s">
        <v>126</v>
      </c>
      <c r="J39" s="22">
        <f>COUNTIF($C$123:C203,C39)</f>
        <v>1</v>
      </c>
      <c r="K39" s="23">
        <v>1</v>
      </c>
      <c r="L39">
        <f t="shared" si="8"/>
        <v>22</v>
      </c>
      <c r="M39" s="24">
        <v>2</v>
      </c>
      <c r="N39" s="24">
        <v>2</v>
      </c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5">
        <v>1</v>
      </c>
      <c r="AK39" s="26">
        <v>1</v>
      </c>
      <c r="AL39" s="27">
        <v>0</v>
      </c>
      <c r="AM39" s="27">
        <v>3</v>
      </c>
      <c r="AN39" s="28">
        <f t="shared" si="5"/>
        <v>3</v>
      </c>
      <c r="AO39" s="29">
        <v>3</v>
      </c>
      <c r="AP39" s="30">
        <v>1</v>
      </c>
      <c r="AQ39" s="27">
        <v>1</v>
      </c>
      <c r="AR39" s="31">
        <v>1</v>
      </c>
      <c r="AS39" s="29">
        <v>3</v>
      </c>
      <c r="AT39" s="30">
        <v>3</v>
      </c>
      <c r="AU39" s="25"/>
      <c r="AV39" s="27"/>
      <c r="AW39" s="31"/>
      <c r="AX39" s="29"/>
      <c r="AY39" s="32"/>
      <c r="AZ39" s="25"/>
      <c r="BA39" s="33">
        <v>4</v>
      </c>
      <c r="BB39" s="31">
        <v>0</v>
      </c>
      <c r="BC39" s="31">
        <v>3</v>
      </c>
      <c r="BD39" s="34">
        <f>--_xlfn.CONCAT(BB39:BC39)</f>
        <v>3</v>
      </c>
      <c r="BE39" s="26"/>
      <c r="BF39" s="26"/>
      <c r="BG39" s="26"/>
      <c r="BH39" s="27">
        <v>0</v>
      </c>
      <c r="BI39" s="27">
        <v>7</v>
      </c>
      <c r="BJ39" s="28">
        <f t="shared" si="1"/>
        <v>7</v>
      </c>
      <c r="BK39" s="32">
        <v>2</v>
      </c>
      <c r="BL39" s="32">
        <v>5</v>
      </c>
      <c r="BM39" s="35">
        <f t="shared" si="7"/>
        <v>25</v>
      </c>
      <c r="BN39" s="29">
        <v>2</v>
      </c>
      <c r="BO39" s="25"/>
      <c r="BP39" s="36">
        <v>1</v>
      </c>
      <c r="BQ39" s="36">
        <v>6</v>
      </c>
      <c r="BR39" s="36">
        <f t="shared" si="6"/>
        <v>16</v>
      </c>
      <c r="BS39" s="38">
        <v>9</v>
      </c>
      <c r="BT39" s="38" t="s">
        <v>86</v>
      </c>
      <c r="BU39" s="40" t="s">
        <v>127</v>
      </c>
      <c r="BV39" s="39" t="s">
        <v>128</v>
      </c>
      <c r="BW39" s="51">
        <v>3</v>
      </c>
      <c r="BX39" s="51" t="s">
        <v>110</v>
      </c>
      <c r="BY39" s="58" t="s">
        <v>111</v>
      </c>
      <c r="BZ39" s="39" t="s">
        <v>129</v>
      </c>
      <c r="CA39" s="40">
        <v>13</v>
      </c>
      <c r="CB39" s="40">
        <v>13</v>
      </c>
      <c r="CC39" s="40">
        <v>13</v>
      </c>
      <c r="CD39" s="40"/>
      <c r="CE39" s="40"/>
      <c r="CF39" s="40"/>
      <c r="CG39" s="40">
        <v>7</v>
      </c>
      <c r="CH39" s="40">
        <v>17</v>
      </c>
      <c r="CI39" s="24"/>
      <c r="CK39" t="s">
        <v>130</v>
      </c>
      <c r="CM39">
        <v>1</v>
      </c>
      <c r="CN39" s="40">
        <v>2</v>
      </c>
      <c r="CO39" s="40"/>
    </row>
    <row r="40" spans="1:93" x14ac:dyDescent="0.25">
      <c r="A40">
        <v>37</v>
      </c>
      <c r="B40" s="21">
        <v>43660</v>
      </c>
      <c r="C40">
        <v>120</v>
      </c>
      <c r="D40">
        <v>18</v>
      </c>
      <c r="E40" t="s">
        <v>58</v>
      </c>
      <c r="F40">
        <v>1</v>
      </c>
      <c r="G40">
        <v>1</v>
      </c>
      <c r="H40">
        <v>120</v>
      </c>
      <c r="I40" t="s">
        <v>131</v>
      </c>
      <c r="J40" s="22">
        <f>COUNTIF($C$12:C40,C40)</f>
        <v>1</v>
      </c>
      <c r="K40" s="23">
        <v>1</v>
      </c>
      <c r="L40">
        <f t="shared" si="8"/>
        <v>18</v>
      </c>
      <c r="M40" s="24">
        <v>1</v>
      </c>
      <c r="N40" s="24">
        <v>8</v>
      </c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5">
        <v>1</v>
      </c>
      <c r="AK40" s="26">
        <v>1</v>
      </c>
      <c r="AL40" s="27">
        <v>0</v>
      </c>
      <c r="AM40" s="27">
        <v>1</v>
      </c>
      <c r="AN40" s="28">
        <f t="shared" si="5"/>
        <v>1</v>
      </c>
      <c r="AO40" s="29">
        <v>1</v>
      </c>
      <c r="AP40" s="30">
        <v>1</v>
      </c>
      <c r="AQ40" s="27">
        <v>6</v>
      </c>
      <c r="AR40" s="31">
        <v>1</v>
      </c>
      <c r="AS40" s="29">
        <v>4</v>
      </c>
      <c r="AT40" s="30">
        <v>4</v>
      </c>
      <c r="AU40" s="25"/>
      <c r="AV40" s="27"/>
      <c r="AW40" s="31"/>
      <c r="AX40" s="29"/>
      <c r="AY40" s="32"/>
      <c r="AZ40" s="25"/>
      <c r="BA40" s="33"/>
      <c r="BB40" s="31"/>
      <c r="BC40" s="31"/>
      <c r="BD40" s="34"/>
      <c r="BE40" s="26"/>
      <c r="BF40" s="26"/>
      <c r="BG40" s="26"/>
      <c r="BH40" s="27">
        <v>0</v>
      </c>
      <c r="BI40" s="27">
        <v>7</v>
      </c>
      <c r="BJ40" s="28">
        <f t="shared" si="1"/>
        <v>7</v>
      </c>
      <c r="BK40" s="32">
        <v>2</v>
      </c>
      <c r="BL40" s="32">
        <v>5</v>
      </c>
      <c r="BM40" s="35">
        <f t="shared" si="7"/>
        <v>25</v>
      </c>
      <c r="BN40" s="29">
        <v>2</v>
      </c>
      <c r="BO40" s="25"/>
      <c r="BP40" s="36">
        <v>2</v>
      </c>
      <c r="BQ40" s="36">
        <v>0</v>
      </c>
      <c r="BR40" s="36">
        <f t="shared" si="6"/>
        <v>20</v>
      </c>
      <c r="BS40" s="38" t="s">
        <v>66</v>
      </c>
      <c r="BT40" s="38" t="s">
        <v>60</v>
      </c>
      <c r="BU40" s="40" t="s">
        <v>67</v>
      </c>
      <c r="BV40" s="39" t="s">
        <v>68</v>
      </c>
      <c r="BW40" s="39"/>
      <c r="BX40" s="39"/>
      <c r="BY40" s="39"/>
      <c r="BZ40" s="39" t="s">
        <v>69</v>
      </c>
      <c r="CA40" s="40">
        <v>9</v>
      </c>
      <c r="CB40" s="40">
        <v>9</v>
      </c>
      <c r="CC40" s="40">
        <v>9</v>
      </c>
      <c r="CD40" s="40"/>
      <c r="CE40" s="40"/>
      <c r="CF40" s="40"/>
      <c r="CG40" s="40">
        <v>5</v>
      </c>
      <c r="CH40" s="40">
        <v>4</v>
      </c>
      <c r="CI40" s="24"/>
      <c r="CM40">
        <v>1</v>
      </c>
      <c r="CN40" s="40">
        <v>2</v>
      </c>
    </row>
    <row r="41" spans="1:93" x14ac:dyDescent="0.25">
      <c r="A41">
        <v>53</v>
      </c>
      <c r="B41" s="21">
        <v>43660</v>
      </c>
      <c r="C41">
        <v>124</v>
      </c>
      <c r="D41">
        <v>7</v>
      </c>
      <c r="E41" t="s">
        <v>58</v>
      </c>
      <c r="F41">
        <v>1</v>
      </c>
      <c r="G41">
        <v>1</v>
      </c>
      <c r="H41">
        <v>124</v>
      </c>
      <c r="I41" t="s">
        <v>132</v>
      </c>
      <c r="J41" s="22">
        <f>COUNTIF($A1:C$754,C41)</f>
        <v>3</v>
      </c>
      <c r="K41" s="23">
        <v>2</v>
      </c>
      <c r="L41">
        <f t="shared" si="8"/>
        <v>7</v>
      </c>
      <c r="M41" s="24">
        <v>0</v>
      </c>
      <c r="N41" s="24">
        <v>7</v>
      </c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5">
        <v>1</v>
      </c>
      <c r="AK41" s="26">
        <v>1</v>
      </c>
      <c r="AL41" s="27">
        <v>3</v>
      </c>
      <c r="AM41" s="27">
        <v>8</v>
      </c>
      <c r="AN41" s="28">
        <f t="shared" si="5"/>
        <v>38</v>
      </c>
      <c r="AO41" s="29">
        <v>1</v>
      </c>
      <c r="AP41" s="30">
        <v>1</v>
      </c>
      <c r="AQ41" s="27">
        <v>6</v>
      </c>
      <c r="AR41" s="31">
        <v>1</v>
      </c>
      <c r="AS41" s="29">
        <v>1</v>
      </c>
      <c r="AT41" s="30">
        <v>1</v>
      </c>
      <c r="AU41" s="25"/>
      <c r="AV41" s="27"/>
      <c r="AW41" s="31"/>
      <c r="AX41" s="29"/>
      <c r="AY41" s="32"/>
      <c r="AZ41" s="25"/>
      <c r="BA41" s="33"/>
      <c r="BB41" s="31"/>
      <c r="BC41" s="31"/>
      <c r="BD41" s="34"/>
      <c r="BE41" s="26"/>
      <c r="BF41" s="26"/>
      <c r="BG41" s="26"/>
      <c r="BH41" s="27">
        <v>0</v>
      </c>
      <c r="BI41" s="27">
        <v>7</v>
      </c>
      <c r="BJ41" s="28">
        <f t="shared" si="1"/>
        <v>7</v>
      </c>
      <c r="BK41" s="32">
        <v>2</v>
      </c>
      <c r="BL41" s="32">
        <v>5</v>
      </c>
      <c r="BM41" s="35">
        <f t="shared" si="7"/>
        <v>25</v>
      </c>
      <c r="BN41" s="29">
        <v>2</v>
      </c>
      <c r="BO41" s="25"/>
      <c r="BP41" s="36">
        <v>0</v>
      </c>
      <c r="BQ41" s="36">
        <v>2</v>
      </c>
      <c r="BR41" s="36">
        <f t="shared" si="6"/>
        <v>2</v>
      </c>
      <c r="BS41" s="38">
        <v>1</v>
      </c>
      <c r="BT41" s="38" t="s">
        <v>54</v>
      </c>
      <c r="BU41" t="s">
        <v>55</v>
      </c>
      <c r="BV41" s="24" t="s">
        <v>56</v>
      </c>
      <c r="BW41" s="24"/>
      <c r="BX41" s="24"/>
      <c r="BY41" s="24"/>
      <c r="BZ41" s="39" t="s">
        <v>57</v>
      </c>
      <c r="CA41" s="40">
        <v>5</v>
      </c>
      <c r="CB41" s="40">
        <v>5</v>
      </c>
      <c r="CC41" s="40">
        <v>5</v>
      </c>
      <c r="CD41" s="40"/>
      <c r="CE41" s="40"/>
      <c r="CF41" s="40"/>
      <c r="CG41" s="40">
        <v>3</v>
      </c>
      <c r="CH41" s="40">
        <v>1</v>
      </c>
      <c r="CM41">
        <v>1</v>
      </c>
      <c r="CN41" s="40">
        <v>2</v>
      </c>
    </row>
    <row r="42" spans="1:93" x14ac:dyDescent="0.25">
      <c r="A42">
        <v>864</v>
      </c>
      <c r="B42" s="21">
        <v>43648</v>
      </c>
      <c r="C42">
        <v>49</v>
      </c>
      <c r="D42">
        <v>15</v>
      </c>
      <c r="E42" t="s">
        <v>58</v>
      </c>
      <c r="F42">
        <v>1</v>
      </c>
      <c r="G42">
        <v>1</v>
      </c>
      <c r="I42" t="s">
        <v>59</v>
      </c>
      <c r="J42" s="22">
        <f>COUNTIF($A1:C$754,C42)</f>
        <v>24</v>
      </c>
      <c r="K42" s="23"/>
      <c r="L42">
        <f t="shared" si="8"/>
        <v>15</v>
      </c>
      <c r="M42" s="24">
        <v>1</v>
      </c>
      <c r="N42" s="24">
        <v>5</v>
      </c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5">
        <v>1</v>
      </c>
      <c r="AK42" s="26">
        <v>1</v>
      </c>
      <c r="AL42" s="27">
        <v>3</v>
      </c>
      <c r="AM42" s="27">
        <v>8</v>
      </c>
      <c r="AN42" s="28">
        <f t="shared" si="5"/>
        <v>38</v>
      </c>
      <c r="AO42" s="29">
        <v>1</v>
      </c>
      <c r="AP42" s="30">
        <v>1</v>
      </c>
      <c r="AQ42" s="27">
        <v>6</v>
      </c>
      <c r="AR42" s="31">
        <v>6</v>
      </c>
      <c r="AS42" s="29">
        <v>2</v>
      </c>
      <c r="AT42" s="30">
        <v>2</v>
      </c>
      <c r="AU42" s="25"/>
      <c r="AV42" s="27"/>
      <c r="AW42" s="31"/>
      <c r="AX42" s="29"/>
      <c r="AY42" s="32"/>
      <c r="AZ42" s="25"/>
      <c r="BA42" s="33"/>
      <c r="BB42" s="31"/>
      <c r="BC42" s="31"/>
      <c r="BD42" s="34"/>
      <c r="BE42" s="26"/>
      <c r="BF42" s="26"/>
      <c r="BG42" s="26"/>
      <c r="BH42" s="27">
        <v>0</v>
      </c>
      <c r="BI42" s="27">
        <v>7</v>
      </c>
      <c r="BJ42" s="28">
        <f t="shared" si="1"/>
        <v>7</v>
      </c>
      <c r="BK42" s="32">
        <v>2</v>
      </c>
      <c r="BL42" s="32">
        <v>7</v>
      </c>
      <c r="BM42" s="35">
        <f t="shared" si="7"/>
        <v>27</v>
      </c>
      <c r="BN42" s="29">
        <v>2</v>
      </c>
      <c r="BO42" s="25"/>
      <c r="BP42" s="36">
        <v>0</v>
      </c>
      <c r="BQ42" s="36">
        <v>2</v>
      </c>
      <c r="BR42" s="36">
        <f t="shared" si="6"/>
        <v>2</v>
      </c>
      <c r="BS42" s="38">
        <v>1</v>
      </c>
      <c r="BT42" s="38" t="s">
        <v>54</v>
      </c>
      <c r="BU42" t="s">
        <v>55</v>
      </c>
      <c r="BV42" s="24" t="s">
        <v>56</v>
      </c>
      <c r="BW42" s="24"/>
      <c r="BX42" s="24"/>
      <c r="BY42" s="24"/>
      <c r="BZ42" s="39" t="s">
        <v>57</v>
      </c>
      <c r="CA42" s="40">
        <v>5</v>
      </c>
      <c r="CB42" s="40">
        <v>5</v>
      </c>
      <c r="CC42" s="40">
        <v>5</v>
      </c>
      <c r="CD42" s="40"/>
      <c r="CE42" s="40"/>
      <c r="CF42" s="40"/>
      <c r="CG42" s="40">
        <v>3</v>
      </c>
      <c r="CH42" s="40">
        <v>1</v>
      </c>
      <c r="CM42">
        <v>1</v>
      </c>
      <c r="CN42" s="40">
        <v>1</v>
      </c>
    </row>
    <row r="43" spans="1:93" x14ac:dyDescent="0.25">
      <c r="A43">
        <v>40</v>
      </c>
      <c r="B43" s="21">
        <v>43660</v>
      </c>
      <c r="C43">
        <v>123</v>
      </c>
      <c r="D43">
        <v>16</v>
      </c>
      <c r="E43" t="s">
        <v>58</v>
      </c>
      <c r="F43">
        <v>1</v>
      </c>
      <c r="G43">
        <v>1</v>
      </c>
      <c r="I43" t="s">
        <v>65</v>
      </c>
      <c r="J43" s="22">
        <f>COUNTIF($A3:C$754,C43)</f>
        <v>14</v>
      </c>
      <c r="K43" s="23"/>
      <c r="L43">
        <f t="shared" si="8"/>
        <v>16</v>
      </c>
      <c r="M43" s="24">
        <v>1</v>
      </c>
      <c r="N43" s="24">
        <v>6</v>
      </c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5">
        <v>1</v>
      </c>
      <c r="AK43" s="26">
        <v>1</v>
      </c>
      <c r="AL43" s="27">
        <v>3</v>
      </c>
      <c r="AM43" s="27">
        <v>8</v>
      </c>
      <c r="AN43" s="28">
        <f t="shared" si="5"/>
        <v>38</v>
      </c>
      <c r="AO43" s="29">
        <v>1</v>
      </c>
      <c r="AP43" s="30">
        <v>1</v>
      </c>
      <c r="AQ43" s="27">
        <v>5</v>
      </c>
      <c r="AR43" s="31">
        <v>6</v>
      </c>
      <c r="AS43" s="29">
        <v>2</v>
      </c>
      <c r="AT43" s="30">
        <v>2</v>
      </c>
      <c r="AU43" s="25"/>
      <c r="AV43" s="27"/>
      <c r="AW43" s="31"/>
      <c r="AX43" s="29"/>
      <c r="AY43" s="32"/>
      <c r="AZ43" s="25"/>
      <c r="BA43" s="33"/>
      <c r="BB43" s="31"/>
      <c r="BC43" s="31"/>
      <c r="BD43" s="34"/>
      <c r="BE43" s="26"/>
      <c r="BF43" s="26"/>
      <c r="BG43" s="26"/>
      <c r="BH43" s="27">
        <v>0</v>
      </c>
      <c r="BI43" s="27">
        <v>7</v>
      </c>
      <c r="BJ43" s="28">
        <f t="shared" si="1"/>
        <v>7</v>
      </c>
      <c r="BK43" s="32">
        <v>3</v>
      </c>
      <c r="BL43" s="32">
        <v>6</v>
      </c>
      <c r="BM43" s="35">
        <f t="shared" si="7"/>
        <v>36</v>
      </c>
      <c r="BN43" s="29">
        <v>2</v>
      </c>
      <c r="BO43" s="25"/>
      <c r="BP43" s="36">
        <v>0</v>
      </c>
      <c r="BQ43" s="36">
        <v>2</v>
      </c>
      <c r="BR43" s="36">
        <f t="shared" si="6"/>
        <v>2</v>
      </c>
      <c r="BS43" s="38">
        <v>1</v>
      </c>
      <c r="BT43" s="38" t="s">
        <v>54</v>
      </c>
      <c r="BU43" t="s">
        <v>55</v>
      </c>
      <c r="BV43" s="24" t="s">
        <v>56</v>
      </c>
      <c r="BW43" s="24"/>
      <c r="BX43" s="24"/>
      <c r="BY43" s="24"/>
      <c r="BZ43" s="39" t="s">
        <v>57</v>
      </c>
      <c r="CA43" s="40">
        <v>5</v>
      </c>
      <c r="CB43" s="40">
        <v>5</v>
      </c>
      <c r="CC43" s="40">
        <v>5</v>
      </c>
      <c r="CD43" s="40"/>
      <c r="CE43" s="40"/>
      <c r="CF43" s="40"/>
      <c r="CG43" s="40">
        <v>3</v>
      </c>
      <c r="CH43" s="40">
        <v>1</v>
      </c>
      <c r="CM43">
        <v>1</v>
      </c>
      <c r="CN43" s="40">
        <v>2</v>
      </c>
    </row>
    <row r="44" spans="1:93" x14ac:dyDescent="0.25">
      <c r="A44">
        <v>47</v>
      </c>
      <c r="B44" s="21">
        <v>43660</v>
      </c>
      <c r="C44">
        <v>123</v>
      </c>
      <c r="D44">
        <v>36</v>
      </c>
      <c r="E44" t="s">
        <v>58</v>
      </c>
      <c r="F44">
        <v>1</v>
      </c>
      <c r="G44">
        <v>1</v>
      </c>
      <c r="H44">
        <v>123</v>
      </c>
      <c r="I44" t="s">
        <v>65</v>
      </c>
      <c r="J44" s="22">
        <f>COUNTIF($A1:C$754,C44)</f>
        <v>14</v>
      </c>
      <c r="K44" s="23">
        <v>2</v>
      </c>
      <c r="L44">
        <f t="shared" si="8"/>
        <v>36</v>
      </c>
      <c r="M44" s="24">
        <v>3</v>
      </c>
      <c r="N44" s="24">
        <v>6</v>
      </c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5">
        <v>1</v>
      </c>
      <c r="AK44" s="26">
        <v>1</v>
      </c>
      <c r="AL44" s="27">
        <v>3</v>
      </c>
      <c r="AM44" s="27">
        <v>8</v>
      </c>
      <c r="AN44" s="28">
        <f t="shared" si="5"/>
        <v>38</v>
      </c>
      <c r="AO44" s="29">
        <v>1</v>
      </c>
      <c r="AP44" s="30">
        <v>1</v>
      </c>
      <c r="AQ44" s="27">
        <v>6</v>
      </c>
      <c r="AR44" s="31">
        <v>6</v>
      </c>
      <c r="AS44" s="29">
        <v>2</v>
      </c>
      <c r="AT44" s="30">
        <v>2</v>
      </c>
      <c r="AU44" s="25"/>
      <c r="AV44" s="27"/>
      <c r="AW44" s="31"/>
      <c r="AX44" s="29"/>
      <c r="AY44" s="32"/>
      <c r="AZ44" s="25"/>
      <c r="BA44" s="33"/>
      <c r="BB44" s="31"/>
      <c r="BC44" s="31"/>
      <c r="BD44" s="34"/>
      <c r="BE44" s="26"/>
      <c r="BF44" s="26"/>
      <c r="BG44" s="26"/>
      <c r="BH44" s="27">
        <v>0</v>
      </c>
      <c r="BI44" s="27">
        <v>7</v>
      </c>
      <c r="BJ44" s="28">
        <f t="shared" si="1"/>
        <v>7</v>
      </c>
      <c r="BK44" s="32">
        <v>4</v>
      </c>
      <c r="BL44" s="32">
        <v>0</v>
      </c>
      <c r="BM44" s="35">
        <f t="shared" si="7"/>
        <v>40</v>
      </c>
      <c r="BN44" s="29">
        <v>2</v>
      </c>
      <c r="BO44" s="25"/>
      <c r="BP44" s="36">
        <v>0</v>
      </c>
      <c r="BQ44" s="36">
        <v>2</v>
      </c>
      <c r="BR44" s="36">
        <f t="shared" si="6"/>
        <v>2</v>
      </c>
      <c r="BS44" s="38">
        <v>1</v>
      </c>
      <c r="BT44" s="38" t="s">
        <v>54</v>
      </c>
      <c r="BU44" t="s">
        <v>55</v>
      </c>
      <c r="BV44" s="24" t="s">
        <v>56</v>
      </c>
      <c r="BW44" s="24"/>
      <c r="BX44" s="24"/>
      <c r="BY44" s="24"/>
      <c r="BZ44" s="39" t="s">
        <v>57</v>
      </c>
      <c r="CA44" s="40">
        <v>5</v>
      </c>
      <c r="CB44" s="40">
        <v>5</v>
      </c>
      <c r="CC44" s="40">
        <v>5</v>
      </c>
      <c r="CD44" s="40"/>
      <c r="CE44" s="40"/>
      <c r="CF44" s="40"/>
      <c r="CG44" s="40">
        <v>3</v>
      </c>
      <c r="CH44" s="40">
        <v>1</v>
      </c>
      <c r="CM44">
        <v>1</v>
      </c>
      <c r="CN44" s="40">
        <v>2</v>
      </c>
    </row>
    <row r="45" spans="1:93" x14ac:dyDescent="0.25">
      <c r="A45">
        <v>871</v>
      </c>
      <c r="B45" s="21">
        <v>43648</v>
      </c>
      <c r="C45">
        <v>49</v>
      </c>
      <c r="D45">
        <v>7</v>
      </c>
      <c r="E45" t="s">
        <v>58</v>
      </c>
      <c r="F45">
        <v>1</v>
      </c>
      <c r="G45">
        <v>1</v>
      </c>
      <c r="I45" t="s">
        <v>59</v>
      </c>
      <c r="J45" s="22">
        <f>COUNTIF($A1:C$754,C45)</f>
        <v>24</v>
      </c>
      <c r="K45" s="23"/>
      <c r="L45">
        <f t="shared" si="8"/>
        <v>7</v>
      </c>
      <c r="M45" s="24">
        <v>0</v>
      </c>
      <c r="N45" s="24">
        <v>7</v>
      </c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5">
        <v>1</v>
      </c>
      <c r="AK45" s="26">
        <v>1</v>
      </c>
      <c r="AL45" s="27">
        <v>5</v>
      </c>
      <c r="AM45" s="27">
        <v>3</v>
      </c>
      <c r="AN45" s="28">
        <f t="shared" si="5"/>
        <v>53</v>
      </c>
      <c r="AO45" s="29">
        <v>1</v>
      </c>
      <c r="AP45" s="30">
        <v>1</v>
      </c>
      <c r="AQ45" s="27">
        <v>4</v>
      </c>
      <c r="AR45" s="31">
        <v>1</v>
      </c>
      <c r="AS45" s="29">
        <v>4</v>
      </c>
      <c r="AT45" s="30">
        <v>4</v>
      </c>
      <c r="AU45" s="25"/>
      <c r="AV45" s="27"/>
      <c r="AW45" s="31"/>
      <c r="AX45" s="29"/>
      <c r="AY45" s="32"/>
      <c r="AZ45" s="25"/>
      <c r="BA45" s="33"/>
      <c r="BB45" s="31"/>
      <c r="BC45" s="31"/>
      <c r="BD45" s="34"/>
      <c r="BE45" s="26"/>
      <c r="BF45" s="26"/>
      <c r="BG45" s="26"/>
      <c r="BH45" s="27">
        <v>0</v>
      </c>
      <c r="BI45" s="27">
        <v>7</v>
      </c>
      <c r="BJ45" s="28">
        <f t="shared" si="1"/>
        <v>7</v>
      </c>
      <c r="BK45" s="32"/>
      <c r="BL45" s="32"/>
      <c r="BM45" s="35"/>
      <c r="BN45" s="29">
        <v>2</v>
      </c>
      <c r="BO45" s="25"/>
      <c r="BP45" s="36">
        <v>1</v>
      </c>
      <c r="BQ45" s="36">
        <v>9</v>
      </c>
      <c r="BR45" s="36">
        <f t="shared" si="6"/>
        <v>19</v>
      </c>
      <c r="BS45" s="38">
        <v>2</v>
      </c>
      <c r="BT45" s="38" t="s">
        <v>54</v>
      </c>
      <c r="BU45" t="s">
        <v>55</v>
      </c>
      <c r="BV45" s="24" t="s">
        <v>56</v>
      </c>
      <c r="BW45" s="24"/>
      <c r="BX45" s="24"/>
      <c r="BY45" s="24"/>
      <c r="BZ45" s="39" t="s">
        <v>57</v>
      </c>
      <c r="CA45" s="40">
        <v>5</v>
      </c>
      <c r="CB45" s="40">
        <v>5</v>
      </c>
      <c r="CC45" s="40">
        <v>5</v>
      </c>
      <c r="CD45" s="40"/>
      <c r="CE45" s="40"/>
      <c r="CF45" s="40"/>
      <c r="CG45" s="40">
        <v>3</v>
      </c>
      <c r="CH45" s="40">
        <v>1</v>
      </c>
      <c r="CM45">
        <v>1</v>
      </c>
      <c r="CN45" s="40">
        <v>1</v>
      </c>
    </row>
    <row r="46" spans="1:93" x14ac:dyDescent="0.25">
      <c r="A46">
        <v>872</v>
      </c>
      <c r="B46" s="21">
        <v>43648</v>
      </c>
      <c r="C46">
        <v>49</v>
      </c>
      <c r="D46">
        <v>9</v>
      </c>
      <c r="E46" t="s">
        <v>58</v>
      </c>
      <c r="F46">
        <v>1</v>
      </c>
      <c r="G46">
        <v>1</v>
      </c>
      <c r="H46">
        <v>49</v>
      </c>
      <c r="I46" t="s">
        <v>59</v>
      </c>
      <c r="J46" s="22">
        <f>COUNTIF($C$33:C287,C46)</f>
        <v>17</v>
      </c>
      <c r="K46" s="23">
        <v>5</v>
      </c>
      <c r="L46">
        <f t="shared" si="8"/>
        <v>9</v>
      </c>
      <c r="M46" s="24">
        <v>0</v>
      </c>
      <c r="N46" s="24">
        <v>9</v>
      </c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5">
        <v>1</v>
      </c>
      <c r="AK46" s="26">
        <v>2</v>
      </c>
      <c r="AL46" s="27">
        <v>4</v>
      </c>
      <c r="AM46" s="27">
        <v>4</v>
      </c>
      <c r="AN46" s="28">
        <f t="shared" si="5"/>
        <v>44</v>
      </c>
      <c r="AO46" s="29">
        <v>1</v>
      </c>
      <c r="AP46" s="30">
        <v>1</v>
      </c>
      <c r="AQ46" s="27">
        <v>5</v>
      </c>
      <c r="AR46" s="31">
        <v>6</v>
      </c>
      <c r="AS46" s="29">
        <v>1</v>
      </c>
      <c r="AT46" s="30">
        <v>1</v>
      </c>
      <c r="AU46" s="25"/>
      <c r="AV46" s="27"/>
      <c r="AW46" s="31"/>
      <c r="AX46" s="29"/>
      <c r="AY46" s="32"/>
      <c r="AZ46" s="25"/>
      <c r="BA46" s="33"/>
      <c r="BB46" s="31"/>
      <c r="BC46" s="31"/>
      <c r="BD46" s="34"/>
      <c r="BE46" s="26"/>
      <c r="BF46" s="26"/>
      <c r="BG46" s="26"/>
      <c r="BH46" s="27">
        <v>0</v>
      </c>
      <c r="BI46" s="27">
        <v>7</v>
      </c>
      <c r="BJ46" s="28">
        <f t="shared" si="1"/>
        <v>7</v>
      </c>
      <c r="BK46" s="32"/>
      <c r="BL46" s="32"/>
      <c r="BM46" s="35"/>
      <c r="BN46" s="29">
        <v>2</v>
      </c>
      <c r="BO46" s="25"/>
      <c r="BP46" s="36">
        <v>0</v>
      </c>
      <c r="BQ46" s="36">
        <v>1</v>
      </c>
      <c r="BR46" s="36">
        <f t="shared" si="6"/>
        <v>1</v>
      </c>
      <c r="BS46" s="38">
        <v>10</v>
      </c>
      <c r="BT46" s="38" t="s">
        <v>60</v>
      </c>
      <c r="BU46" s="40" t="s">
        <v>61</v>
      </c>
      <c r="BV46" s="39" t="s">
        <v>62</v>
      </c>
      <c r="BW46" s="39"/>
      <c r="BX46" s="39"/>
      <c r="BY46" s="39"/>
      <c r="BZ46" s="39" t="s">
        <v>63</v>
      </c>
      <c r="CA46" s="40">
        <v>11</v>
      </c>
      <c r="CB46" s="40">
        <v>12</v>
      </c>
      <c r="CC46" s="40">
        <v>11</v>
      </c>
      <c r="CD46" s="40"/>
      <c r="CE46" s="40"/>
      <c r="CF46" s="40"/>
      <c r="CG46" s="40">
        <v>6</v>
      </c>
      <c r="CH46" s="40">
        <v>5</v>
      </c>
      <c r="CI46" s="24" t="s">
        <v>64</v>
      </c>
      <c r="CM46">
        <v>1</v>
      </c>
      <c r="CN46" s="40">
        <v>1</v>
      </c>
      <c r="CO46" s="41"/>
    </row>
    <row r="47" spans="1:93" x14ac:dyDescent="0.25">
      <c r="A47">
        <v>712</v>
      </c>
      <c r="B47" s="21">
        <v>43695</v>
      </c>
      <c r="C47">
        <v>420</v>
      </c>
      <c r="D47">
        <v>10</v>
      </c>
      <c r="E47" t="s">
        <v>99</v>
      </c>
      <c r="F47">
        <v>1</v>
      </c>
      <c r="G47">
        <v>3</v>
      </c>
      <c r="H47">
        <v>420</v>
      </c>
      <c r="I47" t="s">
        <v>133</v>
      </c>
      <c r="J47" s="22">
        <f>COUNTIF($C9:C$754,C47)</f>
        <v>3</v>
      </c>
      <c r="K47" s="23">
        <v>1</v>
      </c>
      <c r="L47">
        <f>--_xlfn.CONCAT(M47:N47)</f>
        <v>10</v>
      </c>
      <c r="M47" s="24">
        <v>1</v>
      </c>
      <c r="N47" s="24">
        <v>0</v>
      </c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5">
        <v>1</v>
      </c>
      <c r="AK47" s="26">
        <v>1</v>
      </c>
      <c r="AL47" s="27">
        <v>0</v>
      </c>
      <c r="AM47" s="27">
        <v>1</v>
      </c>
      <c r="AN47" s="28">
        <f t="shared" si="5"/>
        <v>1</v>
      </c>
      <c r="AO47" s="29">
        <v>1</v>
      </c>
      <c r="AP47" s="30">
        <v>1</v>
      </c>
      <c r="AQ47" s="27">
        <v>1</v>
      </c>
      <c r="AR47" s="31">
        <v>1</v>
      </c>
      <c r="AS47" s="29">
        <v>7</v>
      </c>
      <c r="AT47" s="30">
        <v>3</v>
      </c>
      <c r="AU47" s="25"/>
      <c r="AV47" s="27"/>
      <c r="AW47" s="31"/>
      <c r="AX47" s="29"/>
      <c r="AY47" s="32"/>
      <c r="AZ47" s="25"/>
      <c r="BA47" s="33"/>
      <c r="BB47" s="31"/>
      <c r="BC47" s="31"/>
      <c r="BD47" s="34"/>
      <c r="BE47" s="26"/>
      <c r="BF47" s="26"/>
      <c r="BG47" s="26"/>
      <c r="BH47" s="27">
        <v>0</v>
      </c>
      <c r="BI47" s="27">
        <v>7</v>
      </c>
      <c r="BJ47" s="28">
        <f t="shared" si="1"/>
        <v>7</v>
      </c>
      <c r="BK47" s="32"/>
      <c r="BL47" s="32"/>
      <c r="BM47" s="35"/>
      <c r="BN47" s="29">
        <v>2</v>
      </c>
      <c r="BO47" s="25"/>
      <c r="BP47" s="36">
        <v>0</v>
      </c>
      <c r="BQ47" s="36">
        <v>8</v>
      </c>
      <c r="BR47" s="37">
        <f t="shared" si="6"/>
        <v>8</v>
      </c>
      <c r="BS47" s="38">
        <v>1</v>
      </c>
      <c r="BT47" s="38" t="s">
        <v>54</v>
      </c>
      <c r="BU47" s="40" t="s">
        <v>81</v>
      </c>
      <c r="BV47" s="39" t="s">
        <v>82</v>
      </c>
      <c r="BW47" s="39"/>
      <c r="BX47" s="39"/>
      <c r="BY47" s="39"/>
      <c r="BZ47" s="39" t="s">
        <v>83</v>
      </c>
      <c r="CA47" s="40">
        <v>3</v>
      </c>
      <c r="CB47" s="40">
        <v>3</v>
      </c>
      <c r="CC47" s="40">
        <v>3</v>
      </c>
      <c r="CD47" s="40"/>
      <c r="CE47" s="40"/>
      <c r="CF47" s="40"/>
      <c r="CG47" s="40">
        <v>1</v>
      </c>
      <c r="CH47" s="40">
        <v>1</v>
      </c>
      <c r="CI47" s="24"/>
      <c r="CJ47" s="24"/>
      <c r="CM47">
        <v>3</v>
      </c>
      <c r="CN47" s="40">
        <v>1</v>
      </c>
    </row>
    <row r="48" spans="1:93" x14ac:dyDescent="0.25">
      <c r="A48">
        <v>714</v>
      </c>
      <c r="B48" s="21">
        <v>43695</v>
      </c>
      <c r="C48">
        <v>420</v>
      </c>
      <c r="D48">
        <v>7</v>
      </c>
      <c r="E48" t="s">
        <v>99</v>
      </c>
      <c r="F48">
        <v>1</v>
      </c>
      <c r="G48">
        <v>3</v>
      </c>
      <c r="H48">
        <v>420</v>
      </c>
      <c r="I48" t="s">
        <v>133</v>
      </c>
      <c r="J48" s="22">
        <f>COUNTIF($A$90:C94,C48)</f>
        <v>0</v>
      </c>
      <c r="K48" s="23">
        <v>2</v>
      </c>
      <c r="L48">
        <f>--_xlfn.CONCAT(M48:N48)</f>
        <v>7</v>
      </c>
      <c r="M48" s="24">
        <v>0</v>
      </c>
      <c r="N48" s="24">
        <v>7</v>
      </c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5">
        <v>1</v>
      </c>
      <c r="AK48" s="26">
        <v>1</v>
      </c>
      <c r="AL48" s="27">
        <v>3</v>
      </c>
      <c r="AM48" s="27">
        <v>8</v>
      </c>
      <c r="AN48" s="28">
        <f t="shared" si="5"/>
        <v>38</v>
      </c>
      <c r="AO48" s="29">
        <v>1</v>
      </c>
      <c r="AP48" s="30">
        <v>1</v>
      </c>
      <c r="AQ48" s="27">
        <v>6</v>
      </c>
      <c r="AR48" s="31">
        <v>1</v>
      </c>
      <c r="AS48" s="29">
        <v>7</v>
      </c>
      <c r="AT48" s="30">
        <v>7</v>
      </c>
      <c r="AU48" s="25"/>
      <c r="AV48" s="27"/>
      <c r="AW48" s="31"/>
      <c r="AX48" s="29"/>
      <c r="AY48" s="32"/>
      <c r="AZ48" s="25"/>
      <c r="BA48" s="33"/>
      <c r="BB48" s="31"/>
      <c r="BC48" s="31"/>
      <c r="BD48" s="34"/>
      <c r="BE48" s="26"/>
      <c r="BF48" s="26"/>
      <c r="BG48" s="26"/>
      <c r="BH48" s="27">
        <v>0</v>
      </c>
      <c r="BI48" s="27">
        <v>7</v>
      </c>
      <c r="BJ48" s="28">
        <f t="shared" si="1"/>
        <v>7</v>
      </c>
      <c r="BK48" s="32"/>
      <c r="BL48" s="32"/>
      <c r="BM48" s="35"/>
      <c r="BN48" s="29">
        <v>2</v>
      </c>
      <c r="BO48" s="25"/>
      <c r="BP48" s="36">
        <v>2</v>
      </c>
      <c r="BQ48" s="36">
        <v>6</v>
      </c>
      <c r="BR48" s="37">
        <f t="shared" si="6"/>
        <v>26</v>
      </c>
      <c r="BS48" s="38">
        <v>1</v>
      </c>
      <c r="BT48" s="38" t="s">
        <v>54</v>
      </c>
      <c r="BU48" t="s">
        <v>55</v>
      </c>
      <c r="BV48" s="24" t="s">
        <v>56</v>
      </c>
      <c r="BW48" s="24"/>
      <c r="BX48" s="24"/>
      <c r="BY48" s="24"/>
      <c r="BZ48" s="39" t="s">
        <v>57</v>
      </c>
      <c r="CA48" s="40">
        <v>5</v>
      </c>
      <c r="CB48" s="40">
        <v>5</v>
      </c>
      <c r="CC48" s="40">
        <v>5</v>
      </c>
      <c r="CD48" s="40"/>
      <c r="CE48" s="40"/>
      <c r="CF48" s="40"/>
      <c r="CG48" s="40">
        <v>3</v>
      </c>
      <c r="CH48" s="40">
        <v>1</v>
      </c>
      <c r="CI48" s="24"/>
      <c r="CM48">
        <v>3</v>
      </c>
      <c r="CN48" s="40">
        <v>1</v>
      </c>
    </row>
    <row r="49" spans="1:93" x14ac:dyDescent="0.25">
      <c r="A49">
        <v>726</v>
      </c>
      <c r="B49" s="21">
        <v>43695</v>
      </c>
      <c r="C49">
        <v>425</v>
      </c>
      <c r="D49">
        <v>5</v>
      </c>
      <c r="E49" t="s">
        <v>105</v>
      </c>
      <c r="F49">
        <v>1</v>
      </c>
      <c r="G49">
        <v>3</v>
      </c>
      <c r="H49">
        <v>425</v>
      </c>
      <c r="I49" t="s">
        <v>106</v>
      </c>
      <c r="J49" s="22">
        <f>COUNTIF($C$81:C266,C49)</f>
        <v>1</v>
      </c>
      <c r="K49" s="22">
        <v>1</v>
      </c>
      <c r="L49">
        <f>--_xlfn.CONCAT(M49:N49)</f>
        <v>5</v>
      </c>
      <c r="M49" s="24">
        <v>0</v>
      </c>
      <c r="N49" s="24">
        <v>5</v>
      </c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5">
        <v>1</v>
      </c>
      <c r="AK49" s="26">
        <v>1</v>
      </c>
      <c r="AL49" s="27">
        <v>4</v>
      </c>
      <c r="AM49" s="27">
        <v>4</v>
      </c>
      <c r="AN49" s="28">
        <f t="shared" si="5"/>
        <v>44</v>
      </c>
      <c r="AO49" s="29">
        <v>4</v>
      </c>
      <c r="AP49" s="30">
        <v>1</v>
      </c>
      <c r="AQ49" s="27">
        <v>5</v>
      </c>
      <c r="AR49" s="31">
        <v>1</v>
      </c>
      <c r="AS49" s="29">
        <v>2</v>
      </c>
      <c r="AT49" s="30">
        <v>2</v>
      </c>
      <c r="AU49" s="25"/>
      <c r="AV49" s="27"/>
      <c r="AW49" s="31"/>
      <c r="AX49" s="29"/>
      <c r="AY49" s="32"/>
      <c r="AZ49" s="25"/>
      <c r="BA49" s="33">
        <v>4</v>
      </c>
      <c r="BB49" s="31">
        <v>2</v>
      </c>
      <c r="BC49" s="31">
        <v>0</v>
      </c>
      <c r="BD49" s="34">
        <f>--_xlfn.CONCAT(BB49:BC49)</f>
        <v>20</v>
      </c>
      <c r="BE49" s="26"/>
      <c r="BF49" s="26"/>
      <c r="BG49" s="26"/>
      <c r="BH49" s="27">
        <v>0</v>
      </c>
      <c r="BI49" s="27">
        <v>7</v>
      </c>
      <c r="BJ49" s="28">
        <f t="shared" si="1"/>
        <v>7</v>
      </c>
      <c r="BK49" s="32"/>
      <c r="BL49" s="32"/>
      <c r="BM49" s="35"/>
      <c r="BN49" s="29">
        <v>2</v>
      </c>
      <c r="BO49" s="25"/>
      <c r="BP49" s="36">
        <v>0</v>
      </c>
      <c r="BQ49" s="36">
        <v>9</v>
      </c>
      <c r="BR49" s="37">
        <f t="shared" si="6"/>
        <v>9</v>
      </c>
      <c r="BS49" s="38">
        <v>11</v>
      </c>
      <c r="BT49" s="38" t="s">
        <v>76</v>
      </c>
      <c r="BU49" s="40" t="s">
        <v>134</v>
      </c>
      <c r="BV49" s="39" t="s">
        <v>135</v>
      </c>
      <c r="BW49" s="38">
        <v>20</v>
      </c>
      <c r="BX49" s="38" t="s">
        <v>95</v>
      </c>
      <c r="BY49" s="43" t="s">
        <v>136</v>
      </c>
      <c r="BZ49" s="39" t="s">
        <v>137</v>
      </c>
      <c r="CA49" s="40" t="s">
        <v>138</v>
      </c>
      <c r="CB49" s="40">
        <v>11</v>
      </c>
      <c r="CC49" s="40" t="s">
        <v>138</v>
      </c>
      <c r="CD49" s="40"/>
      <c r="CE49" s="40"/>
      <c r="CF49" s="40"/>
      <c r="CG49" s="40">
        <v>11</v>
      </c>
      <c r="CH49" s="40">
        <v>6</v>
      </c>
      <c r="CI49" s="24"/>
      <c r="CJ49" s="24"/>
      <c r="CM49">
        <v>3</v>
      </c>
      <c r="CN49" s="40">
        <v>1</v>
      </c>
      <c r="CO49" s="24"/>
    </row>
    <row r="50" spans="1:93" x14ac:dyDescent="0.25">
      <c r="A50">
        <v>570</v>
      </c>
      <c r="B50" s="21">
        <v>43675</v>
      </c>
      <c r="C50">
        <v>286</v>
      </c>
      <c r="D50">
        <v>5</v>
      </c>
      <c r="E50" t="s">
        <v>139</v>
      </c>
      <c r="F50">
        <v>1</v>
      </c>
      <c r="G50">
        <v>2</v>
      </c>
      <c r="H50">
        <v>286</v>
      </c>
      <c r="I50" t="s">
        <v>140</v>
      </c>
      <c r="J50" s="22">
        <f>COUNTIF($C$86:C255,C50)</f>
        <v>2</v>
      </c>
      <c r="K50" s="23">
        <v>1</v>
      </c>
      <c r="L50">
        <f>--_xlfn.CONCAT(M50:O50)</f>
        <v>5</v>
      </c>
      <c r="M50" s="24">
        <v>0</v>
      </c>
      <c r="N50" s="24">
        <v>5</v>
      </c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5">
        <v>4</v>
      </c>
      <c r="AK50" s="26">
        <v>7</v>
      </c>
      <c r="AL50" s="27"/>
      <c r="AM50" s="27"/>
      <c r="AN50" s="28"/>
      <c r="AO50" s="29"/>
      <c r="AP50" s="30">
        <v>1</v>
      </c>
      <c r="AQ50" s="27">
        <v>1</v>
      </c>
      <c r="AR50" s="31">
        <v>1</v>
      </c>
      <c r="AS50" s="29">
        <v>4</v>
      </c>
      <c r="AT50" s="30">
        <v>3</v>
      </c>
      <c r="AU50" s="25"/>
      <c r="AV50" s="27"/>
      <c r="AW50" s="31">
        <v>3</v>
      </c>
      <c r="AX50" s="29"/>
      <c r="AY50" s="32">
        <v>1</v>
      </c>
      <c r="AZ50" s="25"/>
      <c r="BA50" s="33">
        <v>5</v>
      </c>
      <c r="BB50" s="31"/>
      <c r="BC50" s="31"/>
      <c r="BD50" s="34"/>
      <c r="BE50" s="26"/>
      <c r="BF50" s="26"/>
      <c r="BG50" s="26"/>
      <c r="BH50" s="27">
        <v>0</v>
      </c>
      <c r="BI50" s="27">
        <v>7</v>
      </c>
      <c r="BJ50" s="28">
        <f t="shared" si="1"/>
        <v>7</v>
      </c>
      <c r="BK50" s="32"/>
      <c r="BL50" s="32"/>
      <c r="BM50" s="35"/>
      <c r="BN50" s="29">
        <v>2</v>
      </c>
      <c r="BO50" s="25"/>
      <c r="BP50" s="36"/>
      <c r="BQ50" s="36"/>
      <c r="BR50" s="57">
        <v>33</v>
      </c>
      <c r="BS50" s="38" t="s">
        <v>141</v>
      </c>
      <c r="BT50" s="38" t="s">
        <v>86</v>
      </c>
      <c r="BU50" s="40" t="s">
        <v>142</v>
      </c>
      <c r="BV50" s="39" t="s">
        <v>143</v>
      </c>
      <c r="BW50" s="39"/>
      <c r="BX50" s="39"/>
      <c r="BY50" s="39"/>
      <c r="BZ50" s="39" t="s">
        <v>89</v>
      </c>
      <c r="CA50" s="40" t="s">
        <v>144</v>
      </c>
      <c r="CB50" s="40">
        <v>19</v>
      </c>
      <c r="CC50" s="42" t="s">
        <v>144</v>
      </c>
      <c r="CD50" s="40"/>
      <c r="CE50" s="40"/>
      <c r="CF50" s="40"/>
      <c r="CG50" s="40">
        <v>15</v>
      </c>
      <c r="CH50" s="40">
        <v>0</v>
      </c>
      <c r="CI50" s="24"/>
      <c r="CM50">
        <v>2</v>
      </c>
      <c r="CN50" s="40">
        <v>2</v>
      </c>
    </row>
    <row r="51" spans="1:93" x14ac:dyDescent="0.25">
      <c r="A51">
        <v>574</v>
      </c>
      <c r="B51" s="21">
        <v>43675</v>
      </c>
      <c r="C51">
        <v>290</v>
      </c>
      <c r="D51">
        <v>5</v>
      </c>
      <c r="E51" t="s">
        <v>139</v>
      </c>
      <c r="F51">
        <v>1</v>
      </c>
      <c r="G51">
        <v>2</v>
      </c>
      <c r="H51">
        <v>290</v>
      </c>
      <c r="I51" t="s">
        <v>145</v>
      </c>
      <c r="J51" s="22">
        <f>COUNTIF($A$75:C112,C51)</f>
        <v>0</v>
      </c>
      <c r="K51" s="23">
        <v>2</v>
      </c>
      <c r="L51">
        <f>--_xlfn.CONCAT(M51:O51)</f>
        <v>5</v>
      </c>
      <c r="M51" s="24">
        <v>0</v>
      </c>
      <c r="N51" s="24">
        <v>5</v>
      </c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5">
        <v>1</v>
      </c>
      <c r="AK51" s="26">
        <v>1</v>
      </c>
      <c r="AL51" s="27">
        <v>3</v>
      </c>
      <c r="AM51" s="27">
        <v>8</v>
      </c>
      <c r="AN51" s="28">
        <f t="shared" ref="AN51:AN58" si="9">--_xlfn.CONCAT(AL51:AM51)</f>
        <v>38</v>
      </c>
      <c r="AO51" s="29">
        <v>1</v>
      </c>
      <c r="AP51" s="30">
        <v>1</v>
      </c>
      <c r="AQ51" s="27">
        <v>6</v>
      </c>
      <c r="AR51" s="31">
        <v>6</v>
      </c>
      <c r="AS51" s="29">
        <v>2</v>
      </c>
      <c r="AT51" s="30">
        <v>2</v>
      </c>
      <c r="AU51" s="25"/>
      <c r="AV51" s="27"/>
      <c r="AW51" s="31"/>
      <c r="AX51" s="29"/>
      <c r="AY51" s="32"/>
      <c r="AZ51" s="25"/>
      <c r="BA51" s="33"/>
      <c r="BB51" s="31"/>
      <c r="BC51" s="31"/>
      <c r="BD51" s="34"/>
      <c r="BE51" s="26"/>
      <c r="BF51" s="26"/>
      <c r="BG51" s="26"/>
      <c r="BH51" s="27">
        <v>0</v>
      </c>
      <c r="BI51" s="27">
        <v>7</v>
      </c>
      <c r="BJ51" s="28">
        <f t="shared" si="1"/>
        <v>7</v>
      </c>
      <c r="BK51" s="32"/>
      <c r="BL51" s="32"/>
      <c r="BM51" s="35"/>
      <c r="BN51" s="29">
        <v>2</v>
      </c>
      <c r="BO51" s="25"/>
      <c r="BP51" s="36">
        <v>0</v>
      </c>
      <c r="BQ51" s="36">
        <v>2</v>
      </c>
      <c r="BR51" s="37">
        <f t="shared" ref="BR51:BR58" si="10">--_xlfn.CONCAT(BP51:BQ51)</f>
        <v>2</v>
      </c>
      <c r="BS51" s="38">
        <v>1</v>
      </c>
      <c r="BT51" s="38" t="s">
        <v>54</v>
      </c>
      <c r="BU51" t="s">
        <v>55</v>
      </c>
      <c r="BV51" s="24" t="s">
        <v>56</v>
      </c>
      <c r="BW51" s="24"/>
      <c r="BX51" s="24"/>
      <c r="BY51" s="24"/>
      <c r="BZ51" s="39" t="s">
        <v>57</v>
      </c>
      <c r="CA51" s="40">
        <v>5</v>
      </c>
      <c r="CB51" s="40">
        <v>5</v>
      </c>
      <c r="CC51" s="40">
        <v>5</v>
      </c>
      <c r="CD51" s="40"/>
      <c r="CE51" s="40"/>
      <c r="CF51" s="40"/>
      <c r="CG51" s="40">
        <v>3</v>
      </c>
      <c r="CH51" s="40">
        <v>1</v>
      </c>
      <c r="CI51" s="24"/>
      <c r="CM51">
        <v>2</v>
      </c>
      <c r="CN51" s="40">
        <v>2</v>
      </c>
    </row>
    <row r="52" spans="1:93" x14ac:dyDescent="0.25">
      <c r="A52">
        <v>35</v>
      </c>
      <c r="B52" s="21">
        <v>43660</v>
      </c>
      <c r="C52">
        <v>119</v>
      </c>
      <c r="D52">
        <v>3</v>
      </c>
      <c r="E52" t="s">
        <v>58</v>
      </c>
      <c r="F52">
        <v>1</v>
      </c>
      <c r="G52">
        <v>1</v>
      </c>
      <c r="I52" t="s">
        <v>126</v>
      </c>
      <c r="J52" s="22">
        <f>COUNTIF($A31:C$754,C52)</f>
        <v>5</v>
      </c>
      <c r="K52" s="23"/>
      <c r="L52">
        <f>--_xlfn.CONCAT(M52:O52)</f>
        <v>3</v>
      </c>
      <c r="M52" s="24">
        <v>0</v>
      </c>
      <c r="N52" s="24">
        <v>3</v>
      </c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5">
        <v>1</v>
      </c>
      <c r="AK52" s="26">
        <v>1</v>
      </c>
      <c r="AL52" s="27">
        <v>3</v>
      </c>
      <c r="AM52" s="27">
        <v>8</v>
      </c>
      <c r="AN52" s="28">
        <f t="shared" si="9"/>
        <v>38</v>
      </c>
      <c r="AO52" s="29">
        <v>1</v>
      </c>
      <c r="AP52" s="30">
        <v>1</v>
      </c>
      <c r="AQ52" s="27">
        <v>1</v>
      </c>
      <c r="AR52" s="31">
        <v>1</v>
      </c>
      <c r="AS52" s="29">
        <v>2</v>
      </c>
      <c r="AT52" s="30">
        <v>2</v>
      </c>
      <c r="AU52" s="25"/>
      <c r="AV52" s="27"/>
      <c r="AW52" s="31"/>
      <c r="AX52" s="29"/>
      <c r="AY52" s="32"/>
      <c r="AZ52" s="25"/>
      <c r="BA52" s="33"/>
      <c r="BB52" s="31"/>
      <c r="BC52" s="31"/>
      <c r="BD52" s="34"/>
      <c r="BE52" s="26"/>
      <c r="BF52" s="26"/>
      <c r="BG52" s="26"/>
      <c r="BH52" s="27">
        <v>0</v>
      </c>
      <c r="BI52" s="27">
        <v>7</v>
      </c>
      <c r="BJ52" s="28">
        <f t="shared" si="1"/>
        <v>7</v>
      </c>
      <c r="BK52" s="32"/>
      <c r="BL52" s="32"/>
      <c r="BM52" s="35"/>
      <c r="BN52" s="29">
        <v>2</v>
      </c>
      <c r="BO52" s="25"/>
      <c r="BP52" s="36">
        <v>0</v>
      </c>
      <c r="BQ52" s="36">
        <v>2</v>
      </c>
      <c r="BR52" s="37">
        <f t="shared" si="10"/>
        <v>2</v>
      </c>
      <c r="BS52" s="38">
        <v>1</v>
      </c>
      <c r="BT52" s="38" t="s">
        <v>54</v>
      </c>
      <c r="BU52" t="s">
        <v>55</v>
      </c>
      <c r="BV52" s="24" t="s">
        <v>56</v>
      </c>
      <c r="BW52" s="24"/>
      <c r="BX52" s="24"/>
      <c r="BY52" s="24"/>
      <c r="BZ52" s="39" t="s">
        <v>57</v>
      </c>
      <c r="CA52" s="40">
        <v>5</v>
      </c>
      <c r="CB52" s="40">
        <v>5</v>
      </c>
      <c r="CC52" s="40">
        <v>5</v>
      </c>
      <c r="CD52" s="40"/>
      <c r="CE52" s="40"/>
      <c r="CF52" s="40"/>
      <c r="CG52" s="40">
        <v>3</v>
      </c>
      <c r="CH52" s="40">
        <v>1</v>
      </c>
      <c r="CM52">
        <v>1</v>
      </c>
      <c r="CN52" s="40">
        <v>2</v>
      </c>
    </row>
    <row r="53" spans="1:93" x14ac:dyDescent="0.25">
      <c r="A53">
        <v>36</v>
      </c>
      <c r="B53" s="21">
        <v>43660</v>
      </c>
      <c r="C53">
        <v>119</v>
      </c>
      <c r="D53">
        <v>6</v>
      </c>
      <c r="E53" t="s">
        <v>58</v>
      </c>
      <c r="F53">
        <v>1</v>
      </c>
      <c r="G53">
        <v>1</v>
      </c>
      <c r="H53">
        <v>119</v>
      </c>
      <c r="I53" t="s">
        <v>126</v>
      </c>
      <c r="J53" s="22">
        <f>COUNTIF($A17:C$753,C53)</f>
        <v>6</v>
      </c>
      <c r="K53" s="23">
        <v>3</v>
      </c>
      <c r="L53">
        <f>--_xlfn.CONCAT(M53:O53)</f>
        <v>6</v>
      </c>
      <c r="M53" s="24">
        <v>0</v>
      </c>
      <c r="N53" s="24">
        <v>6</v>
      </c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5">
        <v>1</v>
      </c>
      <c r="AK53" s="26">
        <v>1</v>
      </c>
      <c r="AL53" s="27">
        <v>3</v>
      </c>
      <c r="AM53" s="27">
        <v>8</v>
      </c>
      <c r="AN53" s="28">
        <f t="shared" si="9"/>
        <v>38</v>
      </c>
      <c r="AO53" s="29">
        <v>1</v>
      </c>
      <c r="AP53" s="30">
        <v>1</v>
      </c>
      <c r="AQ53" s="27">
        <v>1</v>
      </c>
      <c r="AR53" s="31">
        <v>1</v>
      </c>
      <c r="AS53" s="29">
        <v>2</v>
      </c>
      <c r="AT53" s="30">
        <v>2</v>
      </c>
      <c r="AU53" s="25"/>
      <c r="AV53" s="27"/>
      <c r="AW53" s="31"/>
      <c r="AX53" s="29"/>
      <c r="AY53" s="32"/>
      <c r="AZ53" s="25"/>
      <c r="BA53" s="33"/>
      <c r="BB53" s="31"/>
      <c r="BC53" s="31"/>
      <c r="BD53" s="34"/>
      <c r="BE53" s="26"/>
      <c r="BF53" s="26"/>
      <c r="BG53" s="26"/>
      <c r="BH53" s="27">
        <v>0</v>
      </c>
      <c r="BI53" s="27">
        <v>7</v>
      </c>
      <c r="BJ53" s="28">
        <f t="shared" si="1"/>
        <v>7</v>
      </c>
      <c r="BK53" s="32"/>
      <c r="BL53" s="32"/>
      <c r="BM53" s="35"/>
      <c r="BN53" s="29">
        <v>2</v>
      </c>
      <c r="BO53" s="25"/>
      <c r="BP53" s="36">
        <v>0</v>
      </c>
      <c r="BQ53" s="36">
        <v>2</v>
      </c>
      <c r="BR53" s="37">
        <f t="shared" si="10"/>
        <v>2</v>
      </c>
      <c r="BS53" s="38">
        <v>1</v>
      </c>
      <c r="BT53" s="38" t="s">
        <v>54</v>
      </c>
      <c r="BU53" t="s">
        <v>55</v>
      </c>
      <c r="BV53" s="24" t="s">
        <v>56</v>
      </c>
      <c r="BW53" s="24"/>
      <c r="BX53" s="24"/>
      <c r="BY53" s="24"/>
      <c r="BZ53" s="39" t="s">
        <v>57</v>
      </c>
      <c r="CA53" s="40">
        <v>5</v>
      </c>
      <c r="CB53" s="40">
        <v>5</v>
      </c>
      <c r="CC53" s="40">
        <v>5</v>
      </c>
      <c r="CD53" s="40"/>
      <c r="CE53" s="40"/>
      <c r="CF53" s="40"/>
      <c r="CG53" s="40">
        <v>3</v>
      </c>
      <c r="CH53" s="40">
        <v>1</v>
      </c>
      <c r="CM53">
        <v>1</v>
      </c>
      <c r="CN53" s="40">
        <v>2</v>
      </c>
    </row>
    <row r="54" spans="1:93" x14ac:dyDescent="0.25">
      <c r="A54">
        <v>878</v>
      </c>
      <c r="B54" s="21">
        <v>43649</v>
      </c>
      <c r="C54">
        <v>52</v>
      </c>
      <c r="D54">
        <v>6</v>
      </c>
      <c r="E54" t="s">
        <v>58</v>
      </c>
      <c r="F54">
        <v>1</v>
      </c>
      <c r="G54">
        <v>1</v>
      </c>
      <c r="H54">
        <v>52</v>
      </c>
      <c r="I54" t="s">
        <v>146</v>
      </c>
      <c r="J54" s="22">
        <f>COUNTIF($A1:C$754,C54)</f>
        <v>6</v>
      </c>
      <c r="K54" s="23">
        <v>1</v>
      </c>
      <c r="L54">
        <f>--_xlfn.CONCAT(M54:N54)</f>
        <v>6</v>
      </c>
      <c r="M54" s="24">
        <v>0</v>
      </c>
      <c r="N54" s="24">
        <v>6</v>
      </c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5">
        <v>1</v>
      </c>
      <c r="AK54" s="26">
        <v>1</v>
      </c>
      <c r="AL54" s="27">
        <v>3</v>
      </c>
      <c r="AM54" s="27">
        <v>8</v>
      </c>
      <c r="AN54" s="28">
        <f t="shared" si="9"/>
        <v>38</v>
      </c>
      <c r="AO54" s="29">
        <v>1</v>
      </c>
      <c r="AP54" s="30">
        <v>1</v>
      </c>
      <c r="AQ54" s="27">
        <v>6</v>
      </c>
      <c r="AR54" s="31">
        <v>1</v>
      </c>
      <c r="AS54" s="29">
        <v>2</v>
      </c>
      <c r="AT54" s="30">
        <v>2</v>
      </c>
      <c r="AU54" s="25"/>
      <c r="AV54" s="27"/>
      <c r="AW54" s="31"/>
      <c r="AX54" s="29"/>
      <c r="AY54" s="32"/>
      <c r="AZ54" s="25"/>
      <c r="BA54" s="33"/>
      <c r="BB54" s="31"/>
      <c r="BC54" s="31"/>
      <c r="BD54" s="34"/>
      <c r="BE54" s="26"/>
      <c r="BF54" s="26"/>
      <c r="BG54" s="26"/>
      <c r="BH54" s="27">
        <v>0</v>
      </c>
      <c r="BI54" s="27">
        <v>7</v>
      </c>
      <c r="BJ54" s="28">
        <f t="shared" si="1"/>
        <v>7</v>
      </c>
      <c r="BK54" s="32"/>
      <c r="BL54" s="32"/>
      <c r="BM54" s="35"/>
      <c r="BN54" s="29">
        <v>2</v>
      </c>
      <c r="BO54" s="25"/>
      <c r="BP54" s="36">
        <v>0</v>
      </c>
      <c r="BQ54" s="36">
        <v>2</v>
      </c>
      <c r="BR54" s="37">
        <f t="shared" si="10"/>
        <v>2</v>
      </c>
      <c r="BS54" s="38">
        <v>1</v>
      </c>
      <c r="BT54" s="38" t="s">
        <v>54</v>
      </c>
      <c r="BU54" t="s">
        <v>55</v>
      </c>
      <c r="BV54" s="24" t="s">
        <v>56</v>
      </c>
      <c r="BW54" s="24"/>
      <c r="BX54" s="24"/>
      <c r="BY54" s="24"/>
      <c r="BZ54" s="39" t="s">
        <v>57</v>
      </c>
      <c r="CA54" s="40">
        <v>5</v>
      </c>
      <c r="CB54" s="40">
        <v>5</v>
      </c>
      <c r="CC54" s="40">
        <v>5</v>
      </c>
      <c r="CD54" s="40"/>
      <c r="CE54" s="40"/>
      <c r="CF54" s="40"/>
      <c r="CG54" s="40">
        <v>3</v>
      </c>
      <c r="CH54" s="40">
        <v>1</v>
      </c>
      <c r="CM54">
        <v>1</v>
      </c>
      <c r="CN54" s="40">
        <v>2</v>
      </c>
    </row>
    <row r="55" spans="1:93" x14ac:dyDescent="0.25">
      <c r="A55">
        <v>62</v>
      </c>
      <c r="B55" s="21">
        <v>43660</v>
      </c>
      <c r="C55">
        <v>126</v>
      </c>
      <c r="D55">
        <v>6</v>
      </c>
      <c r="E55" t="s">
        <v>58</v>
      </c>
      <c r="F55">
        <v>1</v>
      </c>
      <c r="G55">
        <v>1</v>
      </c>
      <c r="H55">
        <v>126</v>
      </c>
      <c r="I55" t="s">
        <v>84</v>
      </c>
      <c r="J55" s="22">
        <f>COUNTIF($C$128:C200,C55)</f>
        <v>2</v>
      </c>
      <c r="K55" s="23">
        <v>2</v>
      </c>
      <c r="L55">
        <f>--_xlfn.CONCAT(M55:O55)</f>
        <v>6</v>
      </c>
      <c r="M55" s="24">
        <v>0</v>
      </c>
      <c r="N55" s="24">
        <v>6</v>
      </c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5">
        <v>1</v>
      </c>
      <c r="AK55" s="26">
        <v>2</v>
      </c>
      <c r="AL55" s="27">
        <v>0</v>
      </c>
      <c r="AM55" s="27">
        <v>4</v>
      </c>
      <c r="AN55" s="28">
        <f t="shared" si="9"/>
        <v>4</v>
      </c>
      <c r="AO55" s="29">
        <v>1</v>
      </c>
      <c r="AP55" s="30">
        <v>1</v>
      </c>
      <c r="AQ55" s="27">
        <v>7</v>
      </c>
      <c r="AR55" s="31">
        <v>1</v>
      </c>
      <c r="AS55" s="29">
        <v>4</v>
      </c>
      <c r="AT55" s="30">
        <v>4</v>
      </c>
      <c r="AU55" s="25"/>
      <c r="AV55" s="27"/>
      <c r="AW55" s="31"/>
      <c r="AX55" s="29"/>
      <c r="AY55" s="32"/>
      <c r="AZ55" s="25"/>
      <c r="BA55" s="33">
        <v>2</v>
      </c>
      <c r="BB55" s="31">
        <v>3</v>
      </c>
      <c r="BC55" s="31">
        <v>4</v>
      </c>
      <c r="BD55" s="34">
        <f>--_xlfn.CONCAT(BB55:BC55)</f>
        <v>34</v>
      </c>
      <c r="BE55" s="26"/>
      <c r="BF55" s="26"/>
      <c r="BG55" s="26"/>
      <c r="BH55" s="27">
        <v>0</v>
      </c>
      <c r="BI55" s="27">
        <v>7</v>
      </c>
      <c r="BJ55" s="28">
        <f t="shared" si="1"/>
        <v>7</v>
      </c>
      <c r="BK55" s="32"/>
      <c r="BL55" s="32"/>
      <c r="BM55" s="35"/>
      <c r="BN55" s="29">
        <v>2</v>
      </c>
      <c r="BO55" s="25"/>
      <c r="BP55" s="36">
        <v>0</v>
      </c>
      <c r="BQ55" s="36">
        <v>5</v>
      </c>
      <c r="BR55" s="36">
        <f t="shared" si="10"/>
        <v>5</v>
      </c>
      <c r="BS55" s="38">
        <v>10</v>
      </c>
      <c r="BT55" s="38" t="s">
        <v>60</v>
      </c>
      <c r="BU55" s="40" t="s">
        <v>61</v>
      </c>
      <c r="BV55" s="39" t="s">
        <v>62</v>
      </c>
      <c r="BW55" s="38">
        <v>34</v>
      </c>
      <c r="BX55" s="38" t="s">
        <v>95</v>
      </c>
      <c r="BY55" s="43" t="s">
        <v>147</v>
      </c>
      <c r="BZ55" s="39" t="s">
        <v>63</v>
      </c>
      <c r="CA55" s="40">
        <v>11</v>
      </c>
      <c r="CB55" s="40">
        <v>12</v>
      </c>
      <c r="CC55" s="40">
        <v>11</v>
      </c>
      <c r="CD55" s="40"/>
      <c r="CE55" s="40"/>
      <c r="CF55" s="40"/>
      <c r="CG55" s="40">
        <v>6</v>
      </c>
      <c r="CH55" s="40">
        <v>5</v>
      </c>
      <c r="CI55" s="24" t="s">
        <v>64</v>
      </c>
      <c r="CM55">
        <v>1</v>
      </c>
      <c r="CN55" s="40">
        <v>2</v>
      </c>
      <c r="CO55" s="41"/>
    </row>
    <row r="56" spans="1:93" x14ac:dyDescent="0.25">
      <c r="A56">
        <v>888</v>
      </c>
      <c r="B56" s="21">
        <v>43649</v>
      </c>
      <c r="C56">
        <v>53</v>
      </c>
      <c r="D56">
        <v>7</v>
      </c>
      <c r="E56" t="s">
        <v>58</v>
      </c>
      <c r="F56">
        <v>1</v>
      </c>
      <c r="G56">
        <v>1</v>
      </c>
      <c r="H56">
        <v>53</v>
      </c>
      <c r="I56" t="s">
        <v>74</v>
      </c>
      <c r="J56" s="22">
        <f>COUNTIF($C$54:C276,C56)</f>
        <v>6</v>
      </c>
      <c r="K56" s="23">
        <v>3</v>
      </c>
      <c r="L56">
        <f>--_xlfn.CONCAT(M56:O56)</f>
        <v>7</v>
      </c>
      <c r="M56" s="24">
        <v>0</v>
      </c>
      <c r="N56" s="24">
        <v>7</v>
      </c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5">
        <v>1</v>
      </c>
      <c r="AK56" s="26">
        <v>2</v>
      </c>
      <c r="AL56" s="27">
        <v>0</v>
      </c>
      <c r="AM56" s="27">
        <v>1</v>
      </c>
      <c r="AN56" s="28">
        <f t="shared" si="9"/>
        <v>1</v>
      </c>
      <c r="AO56" s="29">
        <v>1</v>
      </c>
      <c r="AP56" s="30">
        <v>1</v>
      </c>
      <c r="AQ56" s="27">
        <v>7</v>
      </c>
      <c r="AR56" s="31">
        <v>1</v>
      </c>
      <c r="AS56" s="29">
        <v>7</v>
      </c>
      <c r="AT56" s="30">
        <v>7</v>
      </c>
      <c r="AU56" s="25"/>
      <c r="AV56" s="27"/>
      <c r="AW56" s="31"/>
      <c r="AX56" s="29"/>
      <c r="AY56" s="32"/>
      <c r="AZ56" s="25"/>
      <c r="BA56" s="33"/>
      <c r="BB56" s="31"/>
      <c r="BC56" s="31"/>
      <c r="BD56" s="34"/>
      <c r="BE56" s="26"/>
      <c r="BF56" s="26"/>
      <c r="BG56" s="26"/>
      <c r="BH56" s="27">
        <v>0</v>
      </c>
      <c r="BI56" s="27">
        <v>7</v>
      </c>
      <c r="BJ56" s="28">
        <f t="shared" si="1"/>
        <v>7</v>
      </c>
      <c r="BK56" s="32"/>
      <c r="BL56" s="32"/>
      <c r="BM56" s="35"/>
      <c r="BN56" s="29">
        <v>2</v>
      </c>
      <c r="BO56" s="25"/>
      <c r="BP56" s="36">
        <v>0</v>
      </c>
      <c r="BQ56" s="36">
        <v>1</v>
      </c>
      <c r="BR56" s="37">
        <f t="shared" si="10"/>
        <v>1</v>
      </c>
      <c r="BS56" s="38">
        <v>10</v>
      </c>
      <c r="BT56" s="38" t="s">
        <v>60</v>
      </c>
      <c r="BU56" s="40" t="s">
        <v>61</v>
      </c>
      <c r="BV56" s="39" t="s">
        <v>62</v>
      </c>
      <c r="BW56" s="39"/>
      <c r="BX56" s="39"/>
      <c r="BY56" s="39"/>
      <c r="BZ56" s="39" t="s">
        <v>63</v>
      </c>
      <c r="CA56" s="40">
        <v>11</v>
      </c>
      <c r="CB56" s="40">
        <v>12</v>
      </c>
      <c r="CC56" s="40">
        <v>11</v>
      </c>
      <c r="CD56" s="40"/>
      <c r="CE56" s="40"/>
      <c r="CF56" s="40"/>
      <c r="CG56" s="40">
        <v>6</v>
      </c>
      <c r="CH56" s="40">
        <v>5</v>
      </c>
      <c r="CI56" s="24" t="s">
        <v>64</v>
      </c>
      <c r="CM56">
        <v>1</v>
      </c>
      <c r="CN56" s="40">
        <v>2</v>
      </c>
    </row>
    <row r="57" spans="1:93" x14ac:dyDescent="0.25">
      <c r="A57">
        <v>896</v>
      </c>
      <c r="B57" s="21">
        <v>43649</v>
      </c>
      <c r="C57">
        <v>55</v>
      </c>
      <c r="D57">
        <v>6</v>
      </c>
      <c r="E57" t="s">
        <v>58</v>
      </c>
      <c r="F57">
        <v>1</v>
      </c>
      <c r="G57">
        <v>1</v>
      </c>
      <c r="H57">
        <v>55</v>
      </c>
      <c r="I57" t="s">
        <v>148</v>
      </c>
      <c r="J57" s="22">
        <f>COUNTIF($C$65:C266,C57)</f>
        <v>2</v>
      </c>
      <c r="K57" s="23">
        <v>1</v>
      </c>
      <c r="L57">
        <f>--_xlfn.CONCAT(M57:N57)</f>
        <v>6</v>
      </c>
      <c r="M57" s="24">
        <v>6</v>
      </c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5">
        <v>1</v>
      </c>
      <c r="AK57" s="26"/>
      <c r="AL57" s="27">
        <v>5</v>
      </c>
      <c r="AM57" s="27">
        <v>3</v>
      </c>
      <c r="AN57" s="28">
        <f t="shared" si="9"/>
        <v>53</v>
      </c>
      <c r="AO57" s="29">
        <v>1</v>
      </c>
      <c r="AP57" s="30">
        <v>1</v>
      </c>
      <c r="AQ57" s="27">
        <v>6</v>
      </c>
      <c r="AR57" s="31">
        <v>6</v>
      </c>
      <c r="AS57" s="29">
        <v>4</v>
      </c>
      <c r="AT57" s="30">
        <v>2</v>
      </c>
      <c r="AU57" s="25"/>
      <c r="AV57" s="27"/>
      <c r="AW57" s="31"/>
      <c r="AX57" s="29"/>
      <c r="AY57" s="32"/>
      <c r="AZ57" s="25"/>
      <c r="BA57" s="33"/>
      <c r="BB57" s="31"/>
      <c r="BC57" s="31"/>
      <c r="BD57" s="34"/>
      <c r="BE57" s="26"/>
      <c r="BF57" s="26"/>
      <c r="BG57" s="26"/>
      <c r="BH57" s="27">
        <v>0</v>
      </c>
      <c r="BI57" s="27">
        <v>7</v>
      </c>
      <c r="BJ57" s="28">
        <f t="shared" si="1"/>
        <v>7</v>
      </c>
      <c r="BK57" s="32"/>
      <c r="BL57" s="32"/>
      <c r="BM57" s="35"/>
      <c r="BN57" s="29">
        <v>2</v>
      </c>
      <c r="BO57" s="25"/>
      <c r="BP57" s="36">
        <v>2</v>
      </c>
      <c r="BQ57" s="36">
        <v>4</v>
      </c>
      <c r="BR57" s="37">
        <f t="shared" si="10"/>
        <v>24</v>
      </c>
      <c r="BS57" s="38">
        <v>10</v>
      </c>
      <c r="BT57" s="38" t="s">
        <v>60</v>
      </c>
      <c r="BU57" s="40" t="s">
        <v>61</v>
      </c>
      <c r="BV57" s="39" t="s">
        <v>62</v>
      </c>
      <c r="BW57" s="39"/>
      <c r="BX57" s="39"/>
      <c r="BY57" s="39"/>
      <c r="BZ57" s="39" t="s">
        <v>63</v>
      </c>
      <c r="CA57" s="40">
        <v>11</v>
      </c>
      <c r="CB57" s="40">
        <v>12</v>
      </c>
      <c r="CC57" s="40">
        <v>11</v>
      </c>
      <c r="CD57" s="40"/>
      <c r="CE57" s="40"/>
      <c r="CF57" s="40"/>
      <c r="CG57" s="40">
        <v>6</v>
      </c>
      <c r="CH57" s="40">
        <v>5</v>
      </c>
      <c r="CI57" s="24" t="s">
        <v>64</v>
      </c>
      <c r="CM57">
        <v>1</v>
      </c>
      <c r="CN57" s="40">
        <v>2</v>
      </c>
    </row>
    <row r="58" spans="1:93" x14ac:dyDescent="0.25">
      <c r="A58">
        <v>897</v>
      </c>
      <c r="B58" s="21">
        <v>43650</v>
      </c>
      <c r="C58">
        <v>63</v>
      </c>
      <c r="D58">
        <v>6</v>
      </c>
      <c r="E58" t="s">
        <v>58</v>
      </c>
      <c r="F58">
        <v>1</v>
      </c>
      <c r="G58">
        <v>1</v>
      </c>
      <c r="H58">
        <v>63</v>
      </c>
      <c r="I58" t="s">
        <v>149</v>
      </c>
      <c r="J58" s="22">
        <f>COUNTIF($C$66:C277,C58)</f>
        <v>0</v>
      </c>
      <c r="K58" s="23">
        <v>1</v>
      </c>
      <c r="L58">
        <f>--_xlfn.CONCAT(M58:O58)</f>
        <v>6</v>
      </c>
      <c r="M58" s="24">
        <v>0</v>
      </c>
      <c r="N58" s="24">
        <v>6</v>
      </c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5">
        <v>1</v>
      </c>
      <c r="AK58" s="26">
        <v>1</v>
      </c>
      <c r="AL58" s="27">
        <v>3</v>
      </c>
      <c r="AM58" s="27">
        <v>2</v>
      </c>
      <c r="AN58" s="28">
        <f t="shared" si="9"/>
        <v>32</v>
      </c>
      <c r="AO58" s="29">
        <v>2</v>
      </c>
      <c r="AP58" s="30">
        <v>1</v>
      </c>
      <c r="AQ58" s="27">
        <v>1</v>
      </c>
      <c r="AR58" s="31">
        <v>1</v>
      </c>
      <c r="AS58" s="29">
        <v>3</v>
      </c>
      <c r="AT58" s="30">
        <v>3</v>
      </c>
      <c r="AU58" s="25"/>
      <c r="AV58" s="27"/>
      <c r="AW58" s="31"/>
      <c r="AX58" s="29"/>
      <c r="AY58" s="32">
        <v>1</v>
      </c>
      <c r="AZ58" s="25">
        <v>1</v>
      </c>
      <c r="BA58" s="33"/>
      <c r="BB58" s="31"/>
      <c r="BC58" s="31"/>
      <c r="BD58" s="34"/>
      <c r="BE58" s="26"/>
      <c r="BF58" s="26"/>
      <c r="BG58" s="26"/>
      <c r="BH58" s="27">
        <v>0</v>
      </c>
      <c r="BI58" s="27">
        <v>7</v>
      </c>
      <c r="BJ58" s="28">
        <f t="shared" si="1"/>
        <v>7</v>
      </c>
      <c r="BK58" s="32"/>
      <c r="BL58" s="32"/>
      <c r="BM58" s="35"/>
      <c r="BN58" s="29">
        <v>2</v>
      </c>
      <c r="BO58" s="25"/>
      <c r="BP58" s="36">
        <v>1</v>
      </c>
      <c r="BQ58" s="36">
        <v>5</v>
      </c>
      <c r="BR58" s="37">
        <f t="shared" si="10"/>
        <v>15</v>
      </c>
      <c r="BS58" s="38">
        <v>8</v>
      </c>
      <c r="BT58" s="38" t="s">
        <v>86</v>
      </c>
      <c r="BU58" s="40" t="s">
        <v>150</v>
      </c>
      <c r="BV58" s="39" t="s">
        <v>151</v>
      </c>
      <c r="BW58" s="39"/>
      <c r="BX58" s="39"/>
      <c r="BY58" s="39"/>
      <c r="BZ58" s="39" t="s">
        <v>89</v>
      </c>
      <c r="CA58" s="40" t="s">
        <v>152</v>
      </c>
      <c r="CB58" s="40">
        <v>14</v>
      </c>
      <c r="CC58" s="42" t="s">
        <v>152</v>
      </c>
      <c r="CD58" s="40"/>
      <c r="CE58" s="40"/>
      <c r="CF58" s="40"/>
      <c r="CG58" s="40">
        <v>12</v>
      </c>
      <c r="CH58" s="40">
        <v>19</v>
      </c>
      <c r="CI58" s="24"/>
      <c r="CM58">
        <v>1</v>
      </c>
      <c r="CN58" s="40">
        <v>2</v>
      </c>
      <c r="CO58" s="41"/>
    </row>
    <row r="59" spans="1:93" x14ac:dyDescent="0.25">
      <c r="A59">
        <v>907</v>
      </c>
      <c r="B59" s="21">
        <v>43653</v>
      </c>
      <c r="C59">
        <v>89</v>
      </c>
      <c r="D59">
        <v>10</v>
      </c>
      <c r="E59" t="s">
        <v>58</v>
      </c>
      <c r="F59">
        <v>1</v>
      </c>
      <c r="G59">
        <v>1</v>
      </c>
      <c r="H59">
        <v>89</v>
      </c>
      <c r="I59" t="s">
        <v>153</v>
      </c>
      <c r="J59" s="22">
        <f>COUNTIF($C$76:C274,C59)</f>
        <v>0</v>
      </c>
      <c r="K59" s="23">
        <v>1</v>
      </c>
      <c r="L59">
        <f>--_xlfn.CONCAT(M59:N59)</f>
        <v>10</v>
      </c>
      <c r="M59" s="24">
        <v>1</v>
      </c>
      <c r="N59" s="24">
        <v>0</v>
      </c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5">
        <v>4</v>
      </c>
      <c r="AK59" s="26">
        <v>7</v>
      </c>
      <c r="AL59" s="27"/>
      <c r="AM59" s="27"/>
      <c r="AN59" s="28"/>
      <c r="AO59" s="29"/>
      <c r="AP59" s="30">
        <v>1</v>
      </c>
      <c r="AQ59" s="27">
        <v>1</v>
      </c>
      <c r="AR59" s="31">
        <v>1</v>
      </c>
      <c r="AS59" s="29">
        <v>2</v>
      </c>
      <c r="AT59" s="30">
        <v>2</v>
      </c>
      <c r="AU59" s="25"/>
      <c r="AV59" s="27"/>
      <c r="AW59" s="31"/>
      <c r="AX59" s="29"/>
      <c r="AY59" s="32"/>
      <c r="AZ59" s="25"/>
      <c r="BA59" s="33">
        <v>4</v>
      </c>
      <c r="BB59" s="31">
        <v>3</v>
      </c>
      <c r="BC59" s="31">
        <v>1</v>
      </c>
      <c r="BD59" s="34">
        <f>--_xlfn.CONCAT(BB59:BC59)</f>
        <v>31</v>
      </c>
      <c r="BE59" s="26"/>
      <c r="BF59" s="26"/>
      <c r="BG59" s="26"/>
      <c r="BH59" s="27">
        <v>0</v>
      </c>
      <c r="BI59" s="27">
        <v>7</v>
      </c>
      <c r="BJ59" s="28">
        <f t="shared" si="1"/>
        <v>7</v>
      </c>
      <c r="BK59" s="32"/>
      <c r="BL59" s="32"/>
      <c r="BM59" s="35"/>
      <c r="BN59" s="29">
        <v>2</v>
      </c>
      <c r="BO59" s="25"/>
      <c r="BP59" s="36"/>
      <c r="BQ59" s="36"/>
      <c r="BR59" s="57">
        <v>33</v>
      </c>
      <c r="BS59" s="38" t="s">
        <v>141</v>
      </c>
      <c r="BT59" s="38" t="s">
        <v>86</v>
      </c>
      <c r="BU59" s="40" t="s">
        <v>142</v>
      </c>
      <c r="BV59" s="39" t="s">
        <v>143</v>
      </c>
      <c r="BW59" s="39">
        <v>31</v>
      </c>
      <c r="BX59" s="39"/>
      <c r="BY59" t="s">
        <v>154</v>
      </c>
      <c r="BZ59" s="39" t="s">
        <v>89</v>
      </c>
      <c r="CA59" s="40" t="s">
        <v>144</v>
      </c>
      <c r="CB59" s="40">
        <v>19</v>
      </c>
      <c r="CC59" s="42" t="s">
        <v>144</v>
      </c>
      <c r="CD59" s="40"/>
      <c r="CE59" s="40"/>
      <c r="CF59" s="40"/>
      <c r="CG59" s="40">
        <v>15</v>
      </c>
      <c r="CH59" s="40">
        <v>0</v>
      </c>
      <c r="CI59" s="24"/>
      <c r="CM59">
        <v>1</v>
      </c>
      <c r="CN59" s="40">
        <v>2</v>
      </c>
    </row>
    <row r="60" spans="1:93" x14ac:dyDescent="0.25">
      <c r="A60">
        <v>120</v>
      </c>
      <c r="B60" s="21">
        <v>43663</v>
      </c>
      <c r="C60">
        <v>137</v>
      </c>
      <c r="D60">
        <v>9</v>
      </c>
      <c r="E60" t="s">
        <v>52</v>
      </c>
      <c r="F60">
        <v>1</v>
      </c>
      <c r="G60">
        <v>3</v>
      </c>
      <c r="I60" t="s">
        <v>85</v>
      </c>
      <c r="J60" s="22">
        <f>COUNTIF($C2:C$754,C60)</f>
        <v>23</v>
      </c>
      <c r="K60" s="23"/>
      <c r="L60">
        <f>--_xlfn.CONCAT(M60:N60)</f>
        <v>9</v>
      </c>
      <c r="M60" s="24">
        <v>0</v>
      </c>
      <c r="N60" s="24">
        <v>9</v>
      </c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5">
        <v>1</v>
      </c>
      <c r="AK60" s="26">
        <v>1</v>
      </c>
      <c r="AL60" s="27">
        <v>0</v>
      </c>
      <c r="AM60" s="27">
        <v>1</v>
      </c>
      <c r="AN60" s="28">
        <f>--_xlfn.CONCAT(AL60:AM60)</f>
        <v>1</v>
      </c>
      <c r="AO60" s="29">
        <v>1</v>
      </c>
      <c r="AP60" s="30">
        <v>1</v>
      </c>
      <c r="AQ60" s="27">
        <v>1</v>
      </c>
      <c r="AR60" s="31">
        <v>1</v>
      </c>
      <c r="AS60" s="29">
        <v>6</v>
      </c>
      <c r="AT60" s="30">
        <v>6</v>
      </c>
      <c r="AU60" s="25"/>
      <c r="AV60" s="27"/>
      <c r="AW60" s="31"/>
      <c r="AX60" s="29"/>
      <c r="AY60" s="32">
        <v>1</v>
      </c>
      <c r="AZ60" s="25">
        <v>1</v>
      </c>
      <c r="BA60" s="33">
        <v>2</v>
      </c>
      <c r="BB60" s="31"/>
      <c r="BC60" s="31"/>
      <c r="BD60" s="34"/>
      <c r="BE60" s="26"/>
      <c r="BF60" s="26"/>
      <c r="BG60" s="26"/>
      <c r="BH60" s="27">
        <v>0</v>
      </c>
      <c r="BI60" s="27">
        <v>7</v>
      </c>
      <c r="BJ60" s="28">
        <f t="shared" si="1"/>
        <v>7</v>
      </c>
      <c r="BK60" s="32"/>
      <c r="BL60" s="32"/>
      <c r="BM60" s="35"/>
      <c r="BN60" s="29">
        <v>2</v>
      </c>
      <c r="BO60" s="25"/>
      <c r="BP60" s="36">
        <v>2</v>
      </c>
      <c r="BQ60" s="36">
        <v>7</v>
      </c>
      <c r="BR60" s="37">
        <f>--_xlfn.CONCAT(BP60:BQ60)</f>
        <v>27</v>
      </c>
      <c r="BS60" s="38">
        <v>1</v>
      </c>
      <c r="BT60" s="38" t="s">
        <v>54</v>
      </c>
      <c r="BU60" s="40" t="s">
        <v>77</v>
      </c>
      <c r="BV60" s="39" t="s">
        <v>78</v>
      </c>
      <c r="BW60" s="39"/>
      <c r="BX60" s="39"/>
      <c r="BY60" s="39"/>
      <c r="BZ60" s="39" t="s">
        <v>79</v>
      </c>
      <c r="CA60" s="40">
        <v>4</v>
      </c>
      <c r="CB60" s="40">
        <v>4</v>
      </c>
      <c r="CC60" s="40">
        <v>4</v>
      </c>
      <c r="CD60" s="40"/>
      <c r="CE60" s="40"/>
      <c r="CF60" s="40"/>
      <c r="CG60" s="40">
        <v>2</v>
      </c>
      <c r="CH60" s="40">
        <v>2</v>
      </c>
      <c r="CI60" s="24"/>
      <c r="CM60">
        <v>3</v>
      </c>
      <c r="CN60" s="40">
        <v>2</v>
      </c>
    </row>
    <row r="61" spans="1:93" x14ac:dyDescent="0.25">
      <c r="A61">
        <v>141</v>
      </c>
      <c r="B61" s="21">
        <v>43663</v>
      </c>
      <c r="C61">
        <v>140</v>
      </c>
      <c r="D61">
        <v>15</v>
      </c>
      <c r="E61" t="s">
        <v>52</v>
      </c>
      <c r="F61">
        <v>1</v>
      </c>
      <c r="G61">
        <v>3</v>
      </c>
      <c r="H61">
        <v>140</v>
      </c>
      <c r="I61" t="s">
        <v>91</v>
      </c>
      <c r="J61" s="22">
        <f>COUNTIF($C$167:C184,C61)</f>
        <v>0</v>
      </c>
      <c r="K61" s="23">
        <v>1</v>
      </c>
      <c r="L61">
        <f>--_xlfn.CONCAT(M61:O61)</f>
        <v>15</v>
      </c>
      <c r="M61" s="24">
        <v>1</v>
      </c>
      <c r="N61" s="24">
        <v>5</v>
      </c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5">
        <v>4</v>
      </c>
      <c r="AK61" s="26">
        <v>7</v>
      </c>
      <c r="AL61" s="27"/>
      <c r="AM61" s="27"/>
      <c r="AN61" s="28"/>
      <c r="AO61" s="29"/>
      <c r="AP61" s="30">
        <v>1</v>
      </c>
      <c r="AQ61" s="27">
        <v>1</v>
      </c>
      <c r="AR61" s="31">
        <v>1</v>
      </c>
      <c r="AS61" s="29">
        <v>3</v>
      </c>
      <c r="AT61" s="30">
        <v>3</v>
      </c>
      <c r="AU61" s="25"/>
      <c r="AV61" s="27"/>
      <c r="AW61" s="31"/>
      <c r="AX61" s="29"/>
      <c r="AY61" s="32"/>
      <c r="AZ61" s="25"/>
      <c r="BA61" s="33">
        <v>4</v>
      </c>
      <c r="BB61" s="31">
        <v>1</v>
      </c>
      <c r="BC61" s="31">
        <v>8</v>
      </c>
      <c r="BD61" s="34">
        <f>--_xlfn.CONCAT(BB61:BC61)</f>
        <v>18</v>
      </c>
      <c r="BE61" s="26"/>
      <c r="BF61" s="26"/>
      <c r="BG61" s="26"/>
      <c r="BH61" s="27">
        <v>0</v>
      </c>
      <c r="BI61" s="27">
        <v>7</v>
      </c>
      <c r="BJ61" s="28">
        <f t="shared" si="1"/>
        <v>7</v>
      </c>
      <c r="BK61" s="32"/>
      <c r="BL61" s="32"/>
      <c r="BM61" s="35"/>
      <c r="BN61" s="29">
        <v>2</v>
      </c>
      <c r="BO61" s="25"/>
      <c r="BP61" s="36"/>
      <c r="BQ61" s="36"/>
      <c r="BR61" s="57">
        <v>33</v>
      </c>
      <c r="BS61" s="38" t="s">
        <v>141</v>
      </c>
      <c r="BT61" s="38" t="s">
        <v>86</v>
      </c>
      <c r="BU61" s="40" t="s">
        <v>142</v>
      </c>
      <c r="BV61" s="39" t="s">
        <v>143</v>
      </c>
      <c r="BW61" s="51">
        <v>18</v>
      </c>
      <c r="BX61" s="51" t="s">
        <v>110</v>
      </c>
      <c r="BY61" s="58" t="s">
        <v>155</v>
      </c>
      <c r="BZ61" s="39" t="s">
        <v>129</v>
      </c>
      <c r="CA61" s="40">
        <v>13</v>
      </c>
      <c r="CB61" s="40">
        <v>13</v>
      </c>
      <c r="CC61" s="40">
        <v>13</v>
      </c>
      <c r="CD61" s="40"/>
      <c r="CE61" s="40"/>
      <c r="CF61" s="40"/>
      <c r="CG61" s="40">
        <v>7</v>
      </c>
      <c r="CH61" s="40">
        <v>17</v>
      </c>
      <c r="CI61" s="24"/>
      <c r="CK61" t="s">
        <v>130</v>
      </c>
      <c r="CM61">
        <v>3</v>
      </c>
      <c r="CN61" s="40">
        <v>2</v>
      </c>
    </row>
    <row r="62" spans="1:93" x14ac:dyDescent="0.25">
      <c r="A62">
        <v>138</v>
      </c>
      <c r="B62" s="21">
        <v>43663</v>
      </c>
      <c r="C62">
        <v>139</v>
      </c>
      <c r="D62">
        <v>9</v>
      </c>
      <c r="E62" t="s">
        <v>52</v>
      </c>
      <c r="F62">
        <v>1</v>
      </c>
      <c r="G62">
        <v>3</v>
      </c>
      <c r="H62">
        <v>139</v>
      </c>
      <c r="I62" t="s">
        <v>116</v>
      </c>
      <c r="J62" s="22">
        <f>COUNTIF($C$96:C256,C62)</f>
        <v>7</v>
      </c>
      <c r="K62" s="23">
        <v>1</v>
      </c>
      <c r="L62">
        <f>--_xlfn.CONCAT(M62:N62)</f>
        <v>9</v>
      </c>
      <c r="M62" s="24">
        <v>0</v>
      </c>
      <c r="N62" s="24">
        <v>9</v>
      </c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5">
        <v>4</v>
      </c>
      <c r="AK62" s="26">
        <v>7</v>
      </c>
      <c r="AL62" s="27"/>
      <c r="AM62" s="27"/>
      <c r="AN62" s="28"/>
      <c r="AO62" s="29"/>
      <c r="AP62" s="30">
        <v>1</v>
      </c>
      <c r="AQ62" s="27">
        <v>3</v>
      </c>
      <c r="AR62" s="31">
        <v>1</v>
      </c>
      <c r="AS62" s="29">
        <v>7</v>
      </c>
      <c r="AT62" s="30">
        <v>4</v>
      </c>
      <c r="AU62" s="25"/>
      <c r="AV62" s="27"/>
      <c r="AW62" s="31"/>
      <c r="AX62" s="29"/>
      <c r="AY62" s="32"/>
      <c r="AZ62" s="25"/>
      <c r="BA62" s="33">
        <v>4</v>
      </c>
      <c r="BB62" s="31">
        <v>3</v>
      </c>
      <c r="BC62" s="31">
        <v>1</v>
      </c>
      <c r="BD62" s="34">
        <f>--_xlfn.CONCAT(BB62:BC62)</f>
        <v>31</v>
      </c>
      <c r="BE62" s="26"/>
      <c r="BF62" s="26"/>
      <c r="BG62" s="26"/>
      <c r="BH62" s="27">
        <v>0</v>
      </c>
      <c r="BI62" s="27">
        <v>7</v>
      </c>
      <c r="BJ62" s="28">
        <f t="shared" si="1"/>
        <v>7</v>
      </c>
      <c r="BK62" s="32"/>
      <c r="BL62" s="32"/>
      <c r="BM62" s="35"/>
      <c r="BN62" s="29">
        <v>2</v>
      </c>
      <c r="BO62" s="25"/>
      <c r="BP62" s="36"/>
      <c r="BQ62" s="36"/>
      <c r="BR62" s="57">
        <v>33</v>
      </c>
      <c r="BS62" s="38" t="s">
        <v>141</v>
      </c>
      <c r="BT62" s="38" t="s">
        <v>86</v>
      </c>
      <c r="BU62" s="40" t="s">
        <v>142</v>
      </c>
      <c r="BV62" s="39" t="s">
        <v>143</v>
      </c>
      <c r="BW62" s="39">
        <v>31</v>
      </c>
      <c r="BX62" s="39"/>
      <c r="BY62" t="s">
        <v>154</v>
      </c>
      <c r="BZ62" s="39" t="s">
        <v>89</v>
      </c>
      <c r="CA62" s="40" t="s">
        <v>144</v>
      </c>
      <c r="CB62" s="40">
        <v>19</v>
      </c>
      <c r="CC62" s="42" t="s">
        <v>144</v>
      </c>
      <c r="CD62" s="40"/>
      <c r="CE62" s="40"/>
      <c r="CF62" s="40"/>
      <c r="CG62" s="40">
        <v>15</v>
      </c>
      <c r="CH62" s="40">
        <v>0</v>
      </c>
      <c r="CI62" s="24"/>
      <c r="CM62">
        <v>3</v>
      </c>
      <c r="CN62" s="40">
        <v>2</v>
      </c>
    </row>
    <row r="63" spans="1:93" x14ac:dyDescent="0.25">
      <c r="A63" s="40">
        <v>137</v>
      </c>
      <c r="B63" s="44">
        <v>43663</v>
      </c>
      <c r="C63" s="40">
        <v>139</v>
      </c>
      <c r="D63" s="40">
        <v>8</v>
      </c>
      <c r="E63" s="40" t="s">
        <v>52</v>
      </c>
      <c r="F63">
        <v>1</v>
      </c>
      <c r="G63">
        <v>3</v>
      </c>
      <c r="H63" s="40">
        <v>139</v>
      </c>
      <c r="I63" s="40" t="s">
        <v>116</v>
      </c>
      <c r="J63" s="45">
        <f>COUNTIF($C$151:C193,C63)</f>
        <v>4</v>
      </c>
      <c r="K63" s="46">
        <v>1</v>
      </c>
      <c r="L63" s="40">
        <f>--_xlfn.CONCAT(M63:N63)</f>
        <v>8</v>
      </c>
      <c r="M63" s="39">
        <v>0</v>
      </c>
      <c r="N63" s="39">
        <v>8</v>
      </c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47">
        <v>1</v>
      </c>
      <c r="AK63" s="48"/>
      <c r="AL63" s="38">
        <v>5</v>
      </c>
      <c r="AM63" s="38">
        <v>3</v>
      </c>
      <c r="AN63" s="49">
        <f t="shared" ref="AN63:AN83" si="11">--_xlfn.CONCAT(AL63:AM63)</f>
        <v>53</v>
      </c>
      <c r="AO63" s="36"/>
      <c r="AP63" s="50">
        <v>1</v>
      </c>
      <c r="AQ63" s="38">
        <v>5</v>
      </c>
      <c r="AR63" s="51">
        <v>1</v>
      </c>
      <c r="AS63" s="36">
        <v>1</v>
      </c>
      <c r="AT63" s="50">
        <v>1</v>
      </c>
      <c r="AU63" s="47"/>
      <c r="AV63" s="38"/>
      <c r="AW63" s="51"/>
      <c r="AX63" s="36"/>
      <c r="AY63" s="52"/>
      <c r="AZ63" s="47"/>
      <c r="BA63" s="53"/>
      <c r="BB63" s="51"/>
      <c r="BC63" s="51"/>
      <c r="BD63" s="54"/>
      <c r="BE63" s="48"/>
      <c r="BF63" s="48"/>
      <c r="BG63" s="48"/>
      <c r="BH63" s="38">
        <v>0</v>
      </c>
      <c r="BI63" s="38">
        <v>7</v>
      </c>
      <c r="BJ63" s="49">
        <f t="shared" si="1"/>
        <v>7</v>
      </c>
      <c r="BK63" s="52"/>
      <c r="BL63" s="52"/>
      <c r="BM63" s="55"/>
      <c r="BN63" s="36">
        <v>2</v>
      </c>
      <c r="BO63" s="47"/>
      <c r="BP63" s="36"/>
      <c r="BQ63" s="36"/>
      <c r="BR63" s="56">
        <v>36</v>
      </c>
      <c r="BS63" s="38">
        <v>13</v>
      </c>
      <c r="BT63" s="39"/>
      <c r="BU63" s="40" t="s">
        <v>101</v>
      </c>
      <c r="BV63" s="39" t="s">
        <v>102</v>
      </c>
      <c r="BW63" s="39"/>
      <c r="BX63" s="39"/>
      <c r="BY63" s="39"/>
      <c r="BZ63" s="39" t="s">
        <v>103</v>
      </c>
      <c r="CA63" s="40" t="s">
        <v>104</v>
      </c>
      <c r="CB63" s="40">
        <v>28</v>
      </c>
      <c r="CC63" s="40" t="s">
        <v>104</v>
      </c>
      <c r="CD63" s="40"/>
      <c r="CE63" s="40"/>
      <c r="CF63" s="40"/>
      <c r="CG63" s="40"/>
      <c r="CH63" s="40"/>
      <c r="CI63" s="40" t="s">
        <v>156</v>
      </c>
      <c r="CJ63" s="40"/>
      <c r="CK63" s="40"/>
      <c r="CM63">
        <v>3</v>
      </c>
      <c r="CN63" s="40">
        <v>2</v>
      </c>
    </row>
    <row r="64" spans="1:93" x14ac:dyDescent="0.25">
      <c r="A64">
        <v>161</v>
      </c>
      <c r="B64" s="21">
        <v>43663</v>
      </c>
      <c r="C64">
        <v>142</v>
      </c>
      <c r="D64">
        <v>48</v>
      </c>
      <c r="E64" t="s">
        <v>52</v>
      </c>
      <c r="F64">
        <v>1</v>
      </c>
      <c r="G64">
        <v>3</v>
      </c>
      <c r="H64">
        <v>142</v>
      </c>
      <c r="I64" t="s">
        <v>157</v>
      </c>
      <c r="J64" s="22">
        <f>COUNTIF($C$149:C213,C64)</f>
        <v>4</v>
      </c>
      <c r="K64" s="22">
        <v>1</v>
      </c>
      <c r="L64">
        <f>--_xlfn.CONCAT(M64:N64)</f>
        <v>48</v>
      </c>
      <c r="M64" s="24">
        <v>4</v>
      </c>
      <c r="N64" s="24">
        <v>8</v>
      </c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5">
        <v>1</v>
      </c>
      <c r="AK64" s="26">
        <v>5</v>
      </c>
      <c r="AL64" s="27">
        <v>0</v>
      </c>
      <c r="AM64" s="27">
        <v>1</v>
      </c>
      <c r="AN64" s="28">
        <f t="shared" si="11"/>
        <v>1</v>
      </c>
      <c r="AO64" s="29">
        <v>4</v>
      </c>
      <c r="AP64" s="30">
        <v>1</v>
      </c>
      <c r="AQ64" s="27">
        <v>5</v>
      </c>
      <c r="AR64" s="31">
        <v>1</v>
      </c>
      <c r="AS64" s="29">
        <v>1</v>
      </c>
      <c r="AT64" s="30">
        <v>1</v>
      </c>
      <c r="AU64" s="25"/>
      <c r="AV64" s="27"/>
      <c r="AW64" s="31"/>
      <c r="AX64" s="29"/>
      <c r="AY64" s="32"/>
      <c r="AZ64" s="25"/>
      <c r="BA64" s="33">
        <v>2</v>
      </c>
      <c r="BB64" s="31">
        <v>4</v>
      </c>
      <c r="BC64" s="31">
        <v>2</v>
      </c>
      <c r="BD64" s="34">
        <f>--_xlfn.CONCAT(BB64:BC64)</f>
        <v>42</v>
      </c>
      <c r="BE64" s="26"/>
      <c r="BF64" s="26"/>
      <c r="BG64" s="26"/>
      <c r="BH64" s="27">
        <v>0</v>
      </c>
      <c r="BI64" s="27">
        <v>8</v>
      </c>
      <c r="BJ64" s="28">
        <f t="shared" si="1"/>
        <v>8</v>
      </c>
      <c r="BK64" s="32">
        <v>1</v>
      </c>
      <c r="BL64" s="32">
        <v>4</v>
      </c>
      <c r="BM64" s="35">
        <f t="shared" ref="BM64:BM83" si="12">--_xlfn.CONCAT(BK64:BL64)</f>
        <v>14</v>
      </c>
      <c r="BN64" s="29">
        <v>2</v>
      </c>
      <c r="BO64" s="25"/>
      <c r="BP64" s="36">
        <v>0</v>
      </c>
      <c r="BQ64" s="36">
        <v>7</v>
      </c>
      <c r="BR64" s="37">
        <f t="shared" ref="BR64:BR69" si="13">--_xlfn.CONCAT(BP64:BQ64)</f>
        <v>7</v>
      </c>
      <c r="BS64" s="38">
        <v>5</v>
      </c>
      <c r="BT64" s="38" t="s">
        <v>76</v>
      </c>
      <c r="BU64" s="40" t="s">
        <v>134</v>
      </c>
      <c r="BV64" s="39" t="s">
        <v>135</v>
      </c>
      <c r="BW64" s="38">
        <v>42</v>
      </c>
      <c r="BX64" s="38" t="s">
        <v>95</v>
      </c>
      <c r="BY64" s="43" t="s">
        <v>136</v>
      </c>
      <c r="BZ64" s="39" t="s">
        <v>137</v>
      </c>
      <c r="CA64" s="40" t="s">
        <v>138</v>
      </c>
      <c r="CB64" s="40">
        <v>11</v>
      </c>
      <c r="CC64" s="40" t="s">
        <v>138</v>
      </c>
      <c r="CD64" s="40"/>
      <c r="CE64" s="40"/>
      <c r="CF64" s="40"/>
      <c r="CG64" s="40">
        <v>11</v>
      </c>
      <c r="CH64" s="40">
        <v>6</v>
      </c>
      <c r="CI64" s="24"/>
      <c r="CJ64" s="24"/>
      <c r="CM64">
        <v>3</v>
      </c>
      <c r="CN64" s="40">
        <v>2</v>
      </c>
    </row>
    <row r="65" spans="1:93" x14ac:dyDescent="0.25">
      <c r="A65">
        <v>143</v>
      </c>
      <c r="B65" s="21">
        <v>43663</v>
      </c>
      <c r="C65">
        <v>140</v>
      </c>
      <c r="D65">
        <v>23</v>
      </c>
      <c r="E65" t="s">
        <v>52</v>
      </c>
      <c r="F65">
        <v>1</v>
      </c>
      <c r="G65">
        <v>3</v>
      </c>
      <c r="I65" t="s">
        <v>91</v>
      </c>
      <c r="J65" s="22">
        <f>COUNTIF($C50:C$754,C65)</f>
        <v>9</v>
      </c>
      <c r="K65" s="23"/>
      <c r="L65">
        <f>--_xlfn.CONCAT(M65:O65)</f>
        <v>23</v>
      </c>
      <c r="M65" s="24">
        <v>2</v>
      </c>
      <c r="N65" s="24">
        <v>3</v>
      </c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5">
        <v>1</v>
      </c>
      <c r="AK65" s="26">
        <v>1</v>
      </c>
      <c r="AL65" s="27">
        <v>0</v>
      </c>
      <c r="AM65" s="27">
        <v>2</v>
      </c>
      <c r="AN65" s="28">
        <f t="shared" si="11"/>
        <v>2</v>
      </c>
      <c r="AO65" s="29">
        <v>1</v>
      </c>
      <c r="AP65" s="30">
        <v>1</v>
      </c>
      <c r="AQ65" s="27">
        <v>1</v>
      </c>
      <c r="AR65" s="31">
        <v>1</v>
      </c>
      <c r="AS65" s="29">
        <v>3</v>
      </c>
      <c r="AT65" s="30">
        <v>3</v>
      </c>
      <c r="AU65" s="25"/>
      <c r="AV65" s="27"/>
      <c r="AW65" s="31"/>
      <c r="AX65" s="29"/>
      <c r="AY65" s="32"/>
      <c r="AZ65" s="25"/>
      <c r="BA65" s="33"/>
      <c r="BB65" s="31"/>
      <c r="BC65" s="31"/>
      <c r="BD65" s="34"/>
      <c r="BE65" s="26"/>
      <c r="BF65" s="26"/>
      <c r="BG65" s="26"/>
      <c r="BH65" s="27">
        <v>0</v>
      </c>
      <c r="BI65" s="27">
        <v>8</v>
      </c>
      <c r="BJ65" s="28">
        <f t="shared" si="1"/>
        <v>8</v>
      </c>
      <c r="BK65" s="32">
        <v>1</v>
      </c>
      <c r="BL65" s="32">
        <v>5</v>
      </c>
      <c r="BM65" s="35">
        <f t="shared" si="12"/>
        <v>15</v>
      </c>
      <c r="BN65" s="29">
        <v>2</v>
      </c>
      <c r="BO65" s="25"/>
      <c r="BP65" s="36">
        <v>0</v>
      </c>
      <c r="BQ65" s="36">
        <v>8</v>
      </c>
      <c r="BR65" s="37">
        <f t="shared" si="13"/>
        <v>8</v>
      </c>
      <c r="BS65" s="38">
        <v>1</v>
      </c>
      <c r="BT65" s="38" t="s">
        <v>54</v>
      </c>
      <c r="BU65" s="40" t="s">
        <v>81</v>
      </c>
      <c r="BV65" s="39" t="s">
        <v>82</v>
      </c>
      <c r="BW65" s="39"/>
      <c r="BX65" s="39"/>
      <c r="BY65" s="39"/>
      <c r="BZ65" s="39" t="s">
        <v>83</v>
      </c>
      <c r="CA65" s="40">
        <v>3</v>
      </c>
      <c r="CB65" s="40">
        <v>3</v>
      </c>
      <c r="CC65" s="40">
        <v>3</v>
      </c>
      <c r="CD65" s="40"/>
      <c r="CE65" s="40"/>
      <c r="CF65" s="40"/>
      <c r="CG65" s="40">
        <v>1</v>
      </c>
      <c r="CH65" s="40">
        <v>1</v>
      </c>
      <c r="CI65" s="24"/>
      <c r="CM65">
        <v>3</v>
      </c>
      <c r="CN65" s="40">
        <v>2</v>
      </c>
    </row>
    <row r="66" spans="1:93" x14ac:dyDescent="0.25">
      <c r="A66">
        <v>135</v>
      </c>
      <c r="B66" s="21">
        <v>43663</v>
      </c>
      <c r="C66">
        <v>139</v>
      </c>
      <c r="D66">
        <v>7</v>
      </c>
      <c r="E66" t="s">
        <v>52</v>
      </c>
      <c r="F66">
        <v>1</v>
      </c>
      <c r="G66">
        <v>3</v>
      </c>
      <c r="I66" t="s">
        <v>116</v>
      </c>
      <c r="J66" s="22">
        <f>COUNTIF($C50:C$754,C66)</f>
        <v>11</v>
      </c>
      <c r="K66" s="23"/>
      <c r="L66">
        <f>--_xlfn.CONCAT(M66:N66)</f>
        <v>7</v>
      </c>
      <c r="M66" s="24">
        <v>0</v>
      </c>
      <c r="N66" s="24">
        <v>7</v>
      </c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5">
        <v>1</v>
      </c>
      <c r="AK66" s="26">
        <v>1</v>
      </c>
      <c r="AL66" s="27">
        <v>0</v>
      </c>
      <c r="AM66" s="27">
        <v>2</v>
      </c>
      <c r="AN66" s="28">
        <f t="shared" si="11"/>
        <v>2</v>
      </c>
      <c r="AO66" s="29">
        <v>1</v>
      </c>
      <c r="AP66" s="30">
        <v>1</v>
      </c>
      <c r="AQ66" s="27">
        <v>3</v>
      </c>
      <c r="AR66" s="31">
        <v>1</v>
      </c>
      <c r="AS66" s="29">
        <v>5</v>
      </c>
      <c r="AT66" s="30">
        <v>5</v>
      </c>
      <c r="AU66" s="25"/>
      <c r="AV66" s="27"/>
      <c r="AW66" s="31"/>
      <c r="AX66" s="29"/>
      <c r="AY66" s="32"/>
      <c r="AZ66" s="25"/>
      <c r="BA66" s="33"/>
      <c r="BB66" s="31"/>
      <c r="BC66" s="31"/>
      <c r="BD66" s="34"/>
      <c r="BE66" s="26"/>
      <c r="BF66" s="26"/>
      <c r="BG66" s="26"/>
      <c r="BH66" s="27">
        <v>0</v>
      </c>
      <c r="BI66" s="27">
        <v>8</v>
      </c>
      <c r="BJ66" s="28">
        <f t="shared" ref="BJ66:BJ129" si="14">--_xlfn.CONCAT(BH66:BI66)</f>
        <v>8</v>
      </c>
      <c r="BK66" s="32">
        <v>1</v>
      </c>
      <c r="BL66" s="32">
        <v>5</v>
      </c>
      <c r="BM66" s="35">
        <f t="shared" si="12"/>
        <v>15</v>
      </c>
      <c r="BN66" s="29">
        <v>2</v>
      </c>
      <c r="BO66" s="25"/>
      <c r="BP66" s="36">
        <v>2</v>
      </c>
      <c r="BQ66" s="36">
        <v>7</v>
      </c>
      <c r="BR66" s="37">
        <f t="shared" si="13"/>
        <v>27</v>
      </c>
      <c r="BS66" s="38">
        <v>1</v>
      </c>
      <c r="BT66" s="38" t="s">
        <v>54</v>
      </c>
      <c r="BU66" s="40" t="s">
        <v>77</v>
      </c>
      <c r="BV66" s="39" t="s">
        <v>78</v>
      </c>
      <c r="BW66" s="39"/>
      <c r="BX66" s="39"/>
      <c r="BY66" s="39"/>
      <c r="BZ66" s="39" t="s">
        <v>79</v>
      </c>
      <c r="CA66" s="40">
        <v>4</v>
      </c>
      <c r="CB66" s="40">
        <v>4</v>
      </c>
      <c r="CC66" s="40">
        <v>4</v>
      </c>
      <c r="CD66" s="40"/>
      <c r="CE66" s="40"/>
      <c r="CF66" s="40"/>
      <c r="CG66" s="40">
        <v>2</v>
      </c>
      <c r="CH66" s="40">
        <v>2</v>
      </c>
      <c r="CI66" s="24"/>
      <c r="CM66">
        <v>3</v>
      </c>
      <c r="CN66" s="40">
        <v>2</v>
      </c>
    </row>
    <row r="67" spans="1:93" x14ac:dyDescent="0.25">
      <c r="A67">
        <v>121</v>
      </c>
      <c r="B67" s="21">
        <v>43663</v>
      </c>
      <c r="C67">
        <v>137</v>
      </c>
      <c r="D67">
        <v>9</v>
      </c>
      <c r="E67" t="s">
        <v>52</v>
      </c>
      <c r="F67">
        <v>1</v>
      </c>
      <c r="G67">
        <v>3</v>
      </c>
      <c r="H67">
        <v>137</v>
      </c>
      <c r="I67" t="s">
        <v>85</v>
      </c>
      <c r="J67" s="22">
        <f>COUNTIF($C22:C$754,C67)</f>
        <v>22</v>
      </c>
      <c r="K67" s="23">
        <v>9</v>
      </c>
      <c r="L67">
        <f>--_xlfn.CONCAT(M67:N67)</f>
        <v>9</v>
      </c>
      <c r="M67" s="24">
        <v>0</v>
      </c>
      <c r="N67" s="24">
        <v>9</v>
      </c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5">
        <v>1</v>
      </c>
      <c r="AK67" s="26">
        <v>1</v>
      </c>
      <c r="AL67" s="27">
        <v>0</v>
      </c>
      <c r="AM67" s="27">
        <v>1</v>
      </c>
      <c r="AN67" s="28">
        <f t="shared" si="11"/>
        <v>1</v>
      </c>
      <c r="AO67" s="29">
        <v>1</v>
      </c>
      <c r="AP67" s="30">
        <v>1</v>
      </c>
      <c r="AQ67" s="27">
        <v>6</v>
      </c>
      <c r="AR67" s="31">
        <v>1</v>
      </c>
      <c r="AS67" s="29">
        <v>3</v>
      </c>
      <c r="AT67" s="30">
        <v>3</v>
      </c>
      <c r="AU67" s="25">
        <v>1</v>
      </c>
      <c r="AV67" s="27">
        <v>1</v>
      </c>
      <c r="AW67" s="31"/>
      <c r="AX67" s="29"/>
      <c r="AY67" s="32"/>
      <c r="AZ67" s="25"/>
      <c r="BA67" s="33"/>
      <c r="BB67" s="31"/>
      <c r="BC67" s="31"/>
      <c r="BD67" s="34"/>
      <c r="BE67" s="26"/>
      <c r="BF67" s="26"/>
      <c r="BG67" s="26"/>
      <c r="BH67" s="27">
        <v>0</v>
      </c>
      <c r="BI67" s="27">
        <v>8</v>
      </c>
      <c r="BJ67" s="28">
        <f t="shared" si="14"/>
        <v>8</v>
      </c>
      <c r="BK67" s="32">
        <v>1</v>
      </c>
      <c r="BL67" s="32">
        <v>9</v>
      </c>
      <c r="BM67" s="35">
        <f t="shared" si="12"/>
        <v>19</v>
      </c>
      <c r="BN67" s="29">
        <v>2</v>
      </c>
      <c r="BO67" s="25"/>
      <c r="BP67" s="36">
        <v>0</v>
      </c>
      <c r="BQ67" s="36">
        <v>8</v>
      </c>
      <c r="BR67" s="37">
        <f t="shared" si="13"/>
        <v>8</v>
      </c>
      <c r="BS67" s="38">
        <v>1</v>
      </c>
      <c r="BT67" s="38" t="s">
        <v>54</v>
      </c>
      <c r="BU67" s="40" t="s">
        <v>81</v>
      </c>
      <c r="BV67" s="39" t="s">
        <v>82</v>
      </c>
      <c r="BW67" s="39"/>
      <c r="BX67" s="39"/>
      <c r="BY67" s="39"/>
      <c r="BZ67" s="39" t="s">
        <v>83</v>
      </c>
      <c r="CA67" s="40">
        <v>3</v>
      </c>
      <c r="CB67" s="40">
        <v>3</v>
      </c>
      <c r="CC67" s="40">
        <v>3</v>
      </c>
      <c r="CD67" s="40"/>
      <c r="CE67" s="40"/>
      <c r="CF67" s="40"/>
      <c r="CG67" s="40">
        <v>1</v>
      </c>
      <c r="CH67" s="40">
        <v>1</v>
      </c>
      <c r="CI67" s="24"/>
      <c r="CM67">
        <v>3</v>
      </c>
      <c r="CN67" s="40">
        <v>2</v>
      </c>
    </row>
    <row r="68" spans="1:93" x14ac:dyDescent="0.25">
      <c r="A68">
        <v>858</v>
      </c>
      <c r="B68" s="21">
        <v>43648</v>
      </c>
      <c r="C68">
        <v>49</v>
      </c>
      <c r="D68">
        <v>12</v>
      </c>
      <c r="E68" t="s">
        <v>58</v>
      </c>
      <c r="F68">
        <v>1</v>
      </c>
      <c r="G68">
        <v>1</v>
      </c>
      <c r="I68" t="s">
        <v>59</v>
      </c>
      <c r="J68" s="22">
        <f>COUNTIF($C8:C$754,C68)</f>
        <v>22</v>
      </c>
      <c r="K68" s="23"/>
      <c r="L68">
        <f>--_xlfn.CONCAT(M68:O68)</f>
        <v>12</v>
      </c>
      <c r="M68" s="24">
        <v>1</v>
      </c>
      <c r="N68" s="24">
        <v>2</v>
      </c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5">
        <v>1</v>
      </c>
      <c r="AK68" s="26">
        <v>5</v>
      </c>
      <c r="AL68" s="27">
        <v>0</v>
      </c>
      <c r="AM68" s="27">
        <v>1</v>
      </c>
      <c r="AN68" s="28">
        <f t="shared" si="11"/>
        <v>1</v>
      </c>
      <c r="AO68" s="29">
        <v>4</v>
      </c>
      <c r="AP68" s="30">
        <v>1</v>
      </c>
      <c r="AQ68" s="27">
        <v>1</v>
      </c>
      <c r="AR68" s="31">
        <v>3</v>
      </c>
      <c r="AS68" s="29">
        <v>7</v>
      </c>
      <c r="AT68" s="30">
        <v>7</v>
      </c>
      <c r="AU68" s="25"/>
      <c r="AV68" s="27"/>
      <c r="AW68" s="31"/>
      <c r="AX68" s="29"/>
      <c r="AY68" s="32"/>
      <c r="AZ68" s="25"/>
      <c r="BA68" s="33"/>
      <c r="BB68" s="31"/>
      <c r="BC68" s="31"/>
      <c r="BD68" s="34"/>
      <c r="BE68" s="26"/>
      <c r="BF68" s="26"/>
      <c r="BG68" s="26"/>
      <c r="BH68" s="27">
        <v>0</v>
      </c>
      <c r="BI68" s="27">
        <v>8</v>
      </c>
      <c r="BJ68" s="28">
        <f t="shared" si="14"/>
        <v>8</v>
      </c>
      <c r="BK68" s="32">
        <v>2</v>
      </c>
      <c r="BL68" s="32">
        <v>0</v>
      </c>
      <c r="BM68" s="35">
        <f t="shared" si="12"/>
        <v>20</v>
      </c>
      <c r="BN68" s="29">
        <v>2</v>
      </c>
      <c r="BO68" s="25"/>
      <c r="BP68" s="36">
        <v>0</v>
      </c>
      <c r="BQ68" s="36">
        <v>7</v>
      </c>
      <c r="BR68" s="37">
        <f t="shared" si="13"/>
        <v>7</v>
      </c>
      <c r="BS68" s="38">
        <v>5</v>
      </c>
      <c r="BT68" s="38" t="s">
        <v>76</v>
      </c>
      <c r="BU68" s="40" t="s">
        <v>77</v>
      </c>
      <c r="BV68" s="39" t="s">
        <v>78</v>
      </c>
      <c r="BW68" s="39"/>
      <c r="BX68" s="39"/>
      <c r="BY68" s="39"/>
      <c r="BZ68" s="39" t="s">
        <v>79</v>
      </c>
      <c r="CA68" s="40">
        <v>4</v>
      </c>
      <c r="CB68" s="40">
        <v>4</v>
      </c>
      <c r="CC68" s="40">
        <v>4</v>
      </c>
      <c r="CD68" s="40"/>
      <c r="CE68" s="40"/>
      <c r="CF68" s="40"/>
      <c r="CG68" s="40">
        <v>2</v>
      </c>
      <c r="CH68" s="40">
        <v>2</v>
      </c>
      <c r="CI68" s="24"/>
      <c r="CM68">
        <v>1</v>
      </c>
      <c r="CN68" s="40">
        <v>1</v>
      </c>
    </row>
    <row r="69" spans="1:93" s="40" customFormat="1" x14ac:dyDescent="0.25">
      <c r="A69">
        <v>877</v>
      </c>
      <c r="B69" s="21">
        <v>43649</v>
      </c>
      <c r="C69">
        <v>52</v>
      </c>
      <c r="D69">
        <v>37</v>
      </c>
      <c r="E69" t="s">
        <v>58</v>
      </c>
      <c r="F69">
        <v>1</v>
      </c>
      <c r="G69">
        <v>1</v>
      </c>
      <c r="H69">
        <v>52</v>
      </c>
      <c r="I69" t="s">
        <v>146</v>
      </c>
      <c r="J69" s="22">
        <f>COUNTIF($C1:C$754,C69)</f>
        <v>5</v>
      </c>
      <c r="K69" s="23">
        <v>2</v>
      </c>
      <c r="L69">
        <f>--_xlfn.CONCAT(M69:N69)</f>
        <v>37</v>
      </c>
      <c r="M69" s="24">
        <v>3</v>
      </c>
      <c r="N69" s="24">
        <v>7</v>
      </c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5">
        <v>1</v>
      </c>
      <c r="AK69" s="26">
        <v>5</v>
      </c>
      <c r="AL69" s="27">
        <v>0</v>
      </c>
      <c r="AM69" s="27">
        <v>1</v>
      </c>
      <c r="AN69" s="28">
        <f t="shared" si="11"/>
        <v>1</v>
      </c>
      <c r="AO69" s="29">
        <v>4</v>
      </c>
      <c r="AP69" s="30">
        <v>1</v>
      </c>
      <c r="AQ69" s="27">
        <v>7</v>
      </c>
      <c r="AR69" s="31">
        <v>1</v>
      </c>
      <c r="AS69" s="29">
        <v>2</v>
      </c>
      <c r="AT69" s="30">
        <v>1</v>
      </c>
      <c r="AU69" s="25"/>
      <c r="AV69" s="27"/>
      <c r="AW69" s="31"/>
      <c r="AX69" s="29"/>
      <c r="AY69" s="32"/>
      <c r="AZ69" s="25"/>
      <c r="BA69" s="33"/>
      <c r="BB69" s="31"/>
      <c r="BC69" s="31"/>
      <c r="BD69" s="34"/>
      <c r="BE69" s="26"/>
      <c r="BF69" s="26"/>
      <c r="BG69" s="26"/>
      <c r="BH69" s="27">
        <v>0</v>
      </c>
      <c r="BI69" s="27">
        <v>8</v>
      </c>
      <c r="BJ69" s="28">
        <f t="shared" si="14"/>
        <v>8</v>
      </c>
      <c r="BK69" s="32">
        <v>2</v>
      </c>
      <c r="BL69" s="32">
        <v>2</v>
      </c>
      <c r="BM69" s="35">
        <f t="shared" si="12"/>
        <v>22</v>
      </c>
      <c r="BN69" s="29">
        <v>2</v>
      </c>
      <c r="BO69" s="25"/>
      <c r="BP69" s="36">
        <v>0</v>
      </c>
      <c r="BQ69" s="36">
        <v>7</v>
      </c>
      <c r="BR69" s="37">
        <f t="shared" si="13"/>
        <v>7</v>
      </c>
      <c r="BS69" s="38">
        <v>5</v>
      </c>
      <c r="BT69" s="38" t="s">
        <v>76</v>
      </c>
      <c r="BU69" s="40" t="s">
        <v>77</v>
      </c>
      <c r="BV69" s="39" t="s">
        <v>78</v>
      </c>
      <c r="BW69" s="39"/>
      <c r="BX69" s="39"/>
      <c r="BY69" s="39"/>
      <c r="BZ69" s="39" t="s">
        <v>79</v>
      </c>
      <c r="CA69" s="40">
        <v>4</v>
      </c>
      <c r="CB69" s="40">
        <v>4</v>
      </c>
      <c r="CC69" s="40">
        <v>4</v>
      </c>
      <c r="CG69" s="40">
        <v>2</v>
      </c>
      <c r="CH69" s="40">
        <v>2</v>
      </c>
      <c r="CI69" s="24"/>
      <c r="CJ69"/>
      <c r="CK69"/>
      <c r="CL69"/>
      <c r="CM69">
        <v>1</v>
      </c>
      <c r="CN69" s="40">
        <v>2</v>
      </c>
      <c r="CO69"/>
    </row>
    <row r="70" spans="1:93" x14ac:dyDescent="0.25">
      <c r="A70">
        <v>568</v>
      </c>
      <c r="B70" s="21">
        <v>43675</v>
      </c>
      <c r="C70">
        <v>286</v>
      </c>
      <c r="D70">
        <v>2</v>
      </c>
      <c r="E70" t="s">
        <v>139</v>
      </c>
      <c r="F70">
        <v>1</v>
      </c>
      <c r="G70">
        <v>2</v>
      </c>
      <c r="H70">
        <v>286</v>
      </c>
      <c r="I70" t="s">
        <v>158</v>
      </c>
      <c r="J70" s="22">
        <f>COUNTIF($C$6:C364,C70)</f>
        <v>4</v>
      </c>
      <c r="K70" s="22">
        <v>1</v>
      </c>
      <c r="L70">
        <f>--_xlfn.CONCAT(M70:O70)</f>
        <v>2</v>
      </c>
      <c r="M70" s="24">
        <v>0</v>
      </c>
      <c r="N70" s="24">
        <v>2</v>
      </c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5">
        <v>1</v>
      </c>
      <c r="AK70" s="26">
        <v>1</v>
      </c>
      <c r="AL70" s="27">
        <v>4</v>
      </c>
      <c r="AM70" s="27">
        <v>3</v>
      </c>
      <c r="AN70" s="28">
        <f t="shared" si="11"/>
        <v>43</v>
      </c>
      <c r="AO70" s="29">
        <v>1</v>
      </c>
      <c r="AP70" s="30">
        <v>1</v>
      </c>
      <c r="AQ70" s="27">
        <v>4</v>
      </c>
      <c r="AR70" s="31">
        <v>1</v>
      </c>
      <c r="AS70" s="29">
        <v>4</v>
      </c>
      <c r="AT70" s="30">
        <v>4</v>
      </c>
      <c r="AU70" s="25"/>
      <c r="AV70" s="27"/>
      <c r="AW70" s="31"/>
      <c r="AX70" s="29"/>
      <c r="AY70" s="32"/>
      <c r="AZ70" s="25"/>
      <c r="BA70" s="33"/>
      <c r="BB70" s="31"/>
      <c r="BC70" s="31"/>
      <c r="BD70" s="34"/>
      <c r="BE70" s="26"/>
      <c r="BF70" s="26"/>
      <c r="BG70" s="26"/>
      <c r="BH70" s="27">
        <v>0</v>
      </c>
      <c r="BI70" s="27">
        <v>8</v>
      </c>
      <c r="BJ70" s="28">
        <f t="shared" si="14"/>
        <v>8</v>
      </c>
      <c r="BK70" s="32">
        <v>2</v>
      </c>
      <c r="BL70" s="32">
        <v>3</v>
      </c>
      <c r="BM70" s="35">
        <f t="shared" si="12"/>
        <v>23</v>
      </c>
      <c r="BN70" s="29">
        <v>2</v>
      </c>
      <c r="BO70" s="25"/>
      <c r="BP70" s="36"/>
      <c r="BQ70" s="36"/>
      <c r="BR70" s="59">
        <v>34</v>
      </c>
      <c r="BS70" s="38" t="s">
        <v>107</v>
      </c>
      <c r="BT70" s="38" t="s">
        <v>60</v>
      </c>
      <c r="BU70" s="40" t="s">
        <v>134</v>
      </c>
      <c r="BV70" s="39" t="s">
        <v>135</v>
      </c>
      <c r="BW70" s="39"/>
      <c r="BX70" s="39"/>
      <c r="BY70" s="39"/>
      <c r="BZ70" s="39" t="s">
        <v>159</v>
      </c>
      <c r="CA70" s="40" t="s">
        <v>160</v>
      </c>
      <c r="CB70" s="40">
        <v>10</v>
      </c>
      <c r="CC70" s="40" t="s">
        <v>160</v>
      </c>
      <c r="CD70" s="40"/>
      <c r="CE70" s="40"/>
      <c r="CF70" s="40"/>
      <c r="CG70" s="40">
        <v>10</v>
      </c>
      <c r="CH70" s="40">
        <v>6</v>
      </c>
      <c r="CI70" s="62">
        <v>34</v>
      </c>
      <c r="CJ70" s="24"/>
      <c r="CM70">
        <v>2</v>
      </c>
      <c r="CN70" s="40">
        <v>1</v>
      </c>
    </row>
    <row r="71" spans="1:93" x14ac:dyDescent="0.25">
      <c r="A71">
        <v>148</v>
      </c>
      <c r="B71" s="21">
        <v>43663</v>
      </c>
      <c r="C71">
        <v>140</v>
      </c>
      <c r="D71">
        <v>9</v>
      </c>
      <c r="E71" t="s">
        <v>52</v>
      </c>
      <c r="F71">
        <v>1</v>
      </c>
      <c r="G71">
        <v>3</v>
      </c>
      <c r="I71" t="s">
        <v>91</v>
      </c>
      <c r="J71" s="22">
        <f>COUNTIF($C4:C$754,C71)</f>
        <v>10</v>
      </c>
      <c r="K71" s="23"/>
      <c r="L71">
        <f>--_xlfn.CONCAT(M71:O71)</f>
        <v>9</v>
      </c>
      <c r="M71" s="24">
        <v>0</v>
      </c>
      <c r="N71" s="24">
        <v>9</v>
      </c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5">
        <v>1</v>
      </c>
      <c r="AK71" s="26">
        <v>5</v>
      </c>
      <c r="AL71" s="27">
        <v>0</v>
      </c>
      <c r="AM71" s="27">
        <v>3</v>
      </c>
      <c r="AN71" s="28">
        <f t="shared" si="11"/>
        <v>3</v>
      </c>
      <c r="AO71" s="29">
        <v>4</v>
      </c>
      <c r="AP71" s="30">
        <v>1</v>
      </c>
      <c r="AQ71" s="27">
        <v>6</v>
      </c>
      <c r="AR71" s="31">
        <v>1</v>
      </c>
      <c r="AS71" s="29">
        <v>4</v>
      </c>
      <c r="AT71" s="30">
        <v>4</v>
      </c>
      <c r="AU71" s="25"/>
      <c r="AV71" s="27"/>
      <c r="AW71" s="31"/>
      <c r="AX71" s="29"/>
      <c r="AY71" s="32"/>
      <c r="AZ71" s="25"/>
      <c r="BA71" s="33"/>
      <c r="BB71" s="31"/>
      <c r="BC71" s="31"/>
      <c r="BD71" s="34"/>
      <c r="BE71" s="26"/>
      <c r="BF71" s="26"/>
      <c r="BG71" s="26"/>
      <c r="BH71" s="27">
        <v>0</v>
      </c>
      <c r="BI71" s="27">
        <v>8</v>
      </c>
      <c r="BJ71" s="28">
        <f t="shared" si="14"/>
        <v>8</v>
      </c>
      <c r="BK71" s="32">
        <v>2</v>
      </c>
      <c r="BL71" s="32">
        <v>3</v>
      </c>
      <c r="BM71" s="35">
        <f t="shared" si="12"/>
        <v>23</v>
      </c>
      <c r="BN71" s="29">
        <v>2</v>
      </c>
      <c r="BO71" s="25"/>
      <c r="BP71" s="36">
        <v>0</v>
      </c>
      <c r="BQ71" s="36">
        <v>7</v>
      </c>
      <c r="BR71" s="37">
        <f t="shared" ref="BR71:BR83" si="15">--_xlfn.CONCAT(BP71:BQ71)</f>
        <v>7</v>
      </c>
      <c r="BS71" s="38">
        <v>5</v>
      </c>
      <c r="BT71" s="38" t="s">
        <v>76</v>
      </c>
      <c r="BU71" s="40" t="s">
        <v>77</v>
      </c>
      <c r="BV71" s="39" t="s">
        <v>78</v>
      </c>
      <c r="BW71" s="39"/>
      <c r="BX71" s="39"/>
      <c r="BY71" s="39"/>
      <c r="BZ71" s="39" t="s">
        <v>79</v>
      </c>
      <c r="CA71" s="40">
        <v>4</v>
      </c>
      <c r="CB71" s="40">
        <v>4</v>
      </c>
      <c r="CC71" s="40">
        <v>4</v>
      </c>
      <c r="CD71" s="40"/>
      <c r="CE71" s="40"/>
      <c r="CF71" s="40"/>
      <c r="CG71" s="40">
        <v>2</v>
      </c>
      <c r="CH71" s="40">
        <v>2</v>
      </c>
      <c r="CI71" s="24"/>
      <c r="CM71">
        <v>3</v>
      </c>
      <c r="CN71" s="40">
        <v>2</v>
      </c>
    </row>
    <row r="72" spans="1:93" x14ac:dyDescent="0.25">
      <c r="A72">
        <v>767</v>
      </c>
      <c r="B72" s="21">
        <v>43696</v>
      </c>
      <c r="C72">
        <v>443</v>
      </c>
      <c r="D72">
        <v>15</v>
      </c>
      <c r="E72" t="s">
        <v>161</v>
      </c>
      <c r="F72">
        <v>1</v>
      </c>
      <c r="G72">
        <v>3</v>
      </c>
      <c r="H72">
        <v>443</v>
      </c>
      <c r="I72" t="s">
        <v>162</v>
      </c>
      <c r="J72" s="22">
        <f>COUNTIF($C$27:C330,C72)</f>
        <v>5</v>
      </c>
      <c r="K72" s="23">
        <v>1</v>
      </c>
      <c r="L72">
        <f>--_xlfn.CONCAT(M72:N72)</f>
        <v>15</v>
      </c>
      <c r="M72" s="24">
        <v>1</v>
      </c>
      <c r="N72" s="24">
        <v>5</v>
      </c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5">
        <v>1</v>
      </c>
      <c r="AK72" s="26">
        <v>1</v>
      </c>
      <c r="AL72" s="27">
        <v>0</v>
      </c>
      <c r="AM72" s="27">
        <v>3</v>
      </c>
      <c r="AN72" s="28">
        <f t="shared" si="11"/>
        <v>3</v>
      </c>
      <c r="AO72" s="29">
        <v>2</v>
      </c>
      <c r="AP72" s="30">
        <v>1</v>
      </c>
      <c r="AQ72" s="27">
        <v>6</v>
      </c>
      <c r="AR72" s="31">
        <v>1</v>
      </c>
      <c r="AS72" s="29">
        <v>3</v>
      </c>
      <c r="AT72" s="30">
        <v>2</v>
      </c>
      <c r="AU72" s="25"/>
      <c r="AV72" s="27"/>
      <c r="AW72" s="31"/>
      <c r="AX72" s="29"/>
      <c r="AY72" s="32"/>
      <c r="AZ72" s="25"/>
      <c r="BA72" s="33"/>
      <c r="BB72" s="31"/>
      <c r="BC72" s="31"/>
      <c r="BD72" s="34"/>
      <c r="BE72" s="26"/>
      <c r="BF72" s="26"/>
      <c r="BG72" s="26"/>
      <c r="BH72" s="27">
        <v>0</v>
      </c>
      <c r="BI72" s="27">
        <v>8</v>
      </c>
      <c r="BJ72" s="28">
        <f t="shared" si="14"/>
        <v>8</v>
      </c>
      <c r="BK72" s="32">
        <v>2</v>
      </c>
      <c r="BL72" s="32">
        <v>4</v>
      </c>
      <c r="BM72" s="35">
        <f t="shared" si="12"/>
        <v>24</v>
      </c>
      <c r="BN72" s="29">
        <v>2</v>
      </c>
      <c r="BO72" s="25"/>
      <c r="BP72" s="36">
        <v>1</v>
      </c>
      <c r="BQ72" s="36">
        <v>5</v>
      </c>
      <c r="BR72" s="37">
        <f t="shared" si="15"/>
        <v>15</v>
      </c>
      <c r="BS72" s="38">
        <v>8</v>
      </c>
      <c r="BT72" s="38" t="s">
        <v>86</v>
      </c>
      <c r="BU72" s="40" t="s">
        <v>150</v>
      </c>
      <c r="BV72" s="39" t="s">
        <v>151</v>
      </c>
      <c r="BW72" s="39"/>
      <c r="BX72" s="39"/>
      <c r="BY72" s="39"/>
      <c r="BZ72" s="39" t="s">
        <v>89</v>
      </c>
      <c r="CA72" s="40" t="s">
        <v>152</v>
      </c>
      <c r="CB72" s="40">
        <v>14</v>
      </c>
      <c r="CC72" s="42" t="s">
        <v>152</v>
      </c>
      <c r="CD72" s="40"/>
      <c r="CE72" s="40"/>
      <c r="CF72" s="40"/>
      <c r="CG72" s="40">
        <v>12</v>
      </c>
      <c r="CH72" s="40">
        <v>19</v>
      </c>
      <c r="CI72" s="24"/>
      <c r="CM72">
        <v>3</v>
      </c>
      <c r="CN72" s="40">
        <v>1</v>
      </c>
    </row>
    <row r="73" spans="1:93" x14ac:dyDescent="0.25">
      <c r="A73">
        <v>862</v>
      </c>
      <c r="B73" s="21">
        <v>43648</v>
      </c>
      <c r="C73">
        <v>49</v>
      </c>
      <c r="D73">
        <v>14</v>
      </c>
      <c r="E73" t="s">
        <v>58</v>
      </c>
      <c r="F73">
        <v>1</v>
      </c>
      <c r="G73">
        <v>1</v>
      </c>
      <c r="I73" t="s">
        <v>59</v>
      </c>
      <c r="J73" s="22">
        <f>COUNTIF($A1:C$754,C73)</f>
        <v>24</v>
      </c>
      <c r="K73" s="23"/>
      <c r="L73">
        <f>--_xlfn.CONCAT(M73:O73)</f>
        <v>14</v>
      </c>
      <c r="M73" s="24">
        <v>1</v>
      </c>
      <c r="N73" s="24">
        <v>4</v>
      </c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5">
        <v>1</v>
      </c>
      <c r="AK73" s="26">
        <v>1</v>
      </c>
      <c r="AL73" s="27">
        <v>3</v>
      </c>
      <c r="AM73" s="27">
        <v>8</v>
      </c>
      <c r="AN73" s="28">
        <f t="shared" si="11"/>
        <v>38</v>
      </c>
      <c r="AO73" s="29">
        <v>1</v>
      </c>
      <c r="AP73" s="30">
        <v>1</v>
      </c>
      <c r="AQ73" s="27">
        <v>6</v>
      </c>
      <c r="AR73" s="31">
        <v>6</v>
      </c>
      <c r="AS73" s="29">
        <v>1</v>
      </c>
      <c r="AT73" s="30">
        <v>1</v>
      </c>
      <c r="AU73" s="25"/>
      <c r="AV73" s="27"/>
      <c r="AW73" s="31"/>
      <c r="AX73" s="29"/>
      <c r="AY73" s="32"/>
      <c r="AZ73" s="25"/>
      <c r="BA73" s="33"/>
      <c r="BB73" s="31"/>
      <c r="BC73" s="31"/>
      <c r="BD73" s="34"/>
      <c r="BE73" s="26"/>
      <c r="BF73" s="26"/>
      <c r="BG73" s="26"/>
      <c r="BH73" s="27">
        <v>0</v>
      </c>
      <c r="BI73" s="27">
        <v>8</v>
      </c>
      <c r="BJ73" s="28">
        <f t="shared" si="14"/>
        <v>8</v>
      </c>
      <c r="BK73" s="32">
        <v>2</v>
      </c>
      <c r="BL73" s="32">
        <v>5</v>
      </c>
      <c r="BM73" s="35">
        <f t="shared" si="12"/>
        <v>25</v>
      </c>
      <c r="BN73" s="29">
        <v>2</v>
      </c>
      <c r="BO73" s="25"/>
      <c r="BP73" s="36">
        <v>0</v>
      </c>
      <c r="BQ73" s="36">
        <v>2</v>
      </c>
      <c r="BR73" s="37">
        <f t="shared" si="15"/>
        <v>2</v>
      </c>
      <c r="BS73" s="38">
        <v>1</v>
      </c>
      <c r="BT73" s="38" t="s">
        <v>54</v>
      </c>
      <c r="BU73" t="s">
        <v>55</v>
      </c>
      <c r="BV73" s="24" t="s">
        <v>56</v>
      </c>
      <c r="BW73" s="24"/>
      <c r="BX73" s="24"/>
      <c r="BY73" s="24"/>
      <c r="BZ73" s="39" t="s">
        <v>57</v>
      </c>
      <c r="CA73" s="40">
        <v>5</v>
      </c>
      <c r="CB73" s="40">
        <v>5</v>
      </c>
      <c r="CC73" s="40">
        <v>5</v>
      </c>
      <c r="CD73" s="40"/>
      <c r="CE73" s="40"/>
      <c r="CF73" s="40"/>
      <c r="CG73" s="40">
        <v>3</v>
      </c>
      <c r="CH73" s="40">
        <v>1</v>
      </c>
      <c r="CM73">
        <v>1</v>
      </c>
      <c r="CN73" s="40">
        <v>1</v>
      </c>
    </row>
    <row r="74" spans="1:93" x14ac:dyDescent="0.25">
      <c r="A74">
        <v>51</v>
      </c>
      <c r="B74" s="21">
        <v>43660</v>
      </c>
      <c r="C74">
        <v>123</v>
      </c>
      <c r="D74">
        <v>7</v>
      </c>
      <c r="E74" t="s">
        <v>58</v>
      </c>
      <c r="F74">
        <v>1</v>
      </c>
      <c r="G74">
        <v>1</v>
      </c>
      <c r="I74" t="s">
        <v>65</v>
      </c>
      <c r="J74" s="22">
        <f>COUNTIF($C$136:C211,C74)</f>
        <v>0</v>
      </c>
      <c r="K74" s="23"/>
      <c r="L74">
        <f>--_xlfn.CONCAT(M74:O74)</f>
        <v>7</v>
      </c>
      <c r="M74" s="24">
        <v>0</v>
      </c>
      <c r="N74" s="24">
        <v>7</v>
      </c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5">
        <v>1</v>
      </c>
      <c r="AK74" s="26">
        <v>2</v>
      </c>
      <c r="AL74" s="27">
        <v>0</v>
      </c>
      <c r="AM74" s="27">
        <v>1</v>
      </c>
      <c r="AN74" s="28">
        <f t="shared" si="11"/>
        <v>1</v>
      </c>
      <c r="AO74" s="29">
        <v>1</v>
      </c>
      <c r="AP74" s="30">
        <v>1</v>
      </c>
      <c r="AQ74" s="27">
        <v>6</v>
      </c>
      <c r="AR74" s="31">
        <v>1</v>
      </c>
      <c r="AS74" s="29">
        <v>4</v>
      </c>
      <c r="AT74" s="30">
        <v>4</v>
      </c>
      <c r="AU74" s="25"/>
      <c r="AV74" s="27"/>
      <c r="AW74" s="31"/>
      <c r="AX74" s="29"/>
      <c r="AY74" s="32"/>
      <c r="AZ74" s="25"/>
      <c r="BA74" s="33"/>
      <c r="BB74" s="31"/>
      <c r="BC74" s="31"/>
      <c r="BD74" s="34"/>
      <c r="BE74" s="26"/>
      <c r="BF74" s="26"/>
      <c r="BG74" s="26"/>
      <c r="BH74" s="27">
        <v>0</v>
      </c>
      <c r="BI74" s="27">
        <v>8</v>
      </c>
      <c r="BJ74" s="28">
        <f t="shared" si="14"/>
        <v>8</v>
      </c>
      <c r="BK74" s="32">
        <v>2</v>
      </c>
      <c r="BL74" s="32">
        <v>5</v>
      </c>
      <c r="BM74" s="35">
        <f t="shared" si="12"/>
        <v>25</v>
      </c>
      <c r="BN74" s="29">
        <v>2</v>
      </c>
      <c r="BO74" s="25"/>
      <c r="BP74" s="36">
        <v>0</v>
      </c>
      <c r="BQ74" s="36">
        <v>1</v>
      </c>
      <c r="BR74" s="37">
        <f t="shared" si="15"/>
        <v>1</v>
      </c>
      <c r="BS74" s="38">
        <v>10</v>
      </c>
      <c r="BT74" s="38" t="s">
        <v>60</v>
      </c>
      <c r="BU74" s="40" t="s">
        <v>61</v>
      </c>
      <c r="BV74" s="39" t="s">
        <v>62</v>
      </c>
      <c r="BW74" s="39"/>
      <c r="BX74" s="39"/>
      <c r="BY74" s="39"/>
      <c r="BZ74" s="39" t="s">
        <v>63</v>
      </c>
      <c r="CA74" s="40">
        <v>11</v>
      </c>
      <c r="CB74" s="40">
        <v>12</v>
      </c>
      <c r="CC74" s="40">
        <v>11</v>
      </c>
      <c r="CD74" s="40"/>
      <c r="CE74" s="40"/>
      <c r="CF74" s="40"/>
      <c r="CG74" s="40">
        <v>6</v>
      </c>
      <c r="CH74" s="40">
        <v>5</v>
      </c>
      <c r="CI74" s="24" t="s">
        <v>64</v>
      </c>
      <c r="CM74">
        <v>1</v>
      </c>
      <c r="CN74" s="40">
        <v>2</v>
      </c>
    </row>
    <row r="75" spans="1:93" x14ac:dyDescent="0.25">
      <c r="A75">
        <v>890</v>
      </c>
      <c r="B75" s="21">
        <v>43649</v>
      </c>
      <c r="C75">
        <v>54</v>
      </c>
      <c r="D75">
        <v>10</v>
      </c>
      <c r="E75" t="s">
        <v>58</v>
      </c>
      <c r="F75">
        <v>1</v>
      </c>
      <c r="G75">
        <v>1</v>
      </c>
      <c r="I75" t="s">
        <v>75</v>
      </c>
      <c r="J75" s="22">
        <f>COUNTIF($C1:C$754,C75)</f>
        <v>4</v>
      </c>
      <c r="K75" s="23"/>
      <c r="L75">
        <f>--_xlfn.CONCAT(M75:N75)</f>
        <v>10</v>
      </c>
      <c r="M75" s="24">
        <v>1</v>
      </c>
      <c r="N75" s="24">
        <v>0</v>
      </c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5">
        <v>1</v>
      </c>
      <c r="AK75" s="26">
        <v>5</v>
      </c>
      <c r="AL75" s="27">
        <v>0</v>
      </c>
      <c r="AM75" s="27">
        <v>3</v>
      </c>
      <c r="AN75" s="28">
        <f t="shared" si="11"/>
        <v>3</v>
      </c>
      <c r="AO75" s="29">
        <v>4</v>
      </c>
      <c r="AP75" s="30">
        <v>1</v>
      </c>
      <c r="AQ75" s="27">
        <v>1</v>
      </c>
      <c r="AR75" s="31">
        <v>1</v>
      </c>
      <c r="AS75" s="29">
        <v>6</v>
      </c>
      <c r="AT75" s="30">
        <v>6</v>
      </c>
      <c r="AU75" s="25"/>
      <c r="AV75" s="27"/>
      <c r="AW75" s="31"/>
      <c r="AX75" s="29"/>
      <c r="AY75" s="32"/>
      <c r="AZ75" s="25"/>
      <c r="BA75" s="33"/>
      <c r="BB75" s="31"/>
      <c r="BC75" s="31"/>
      <c r="BD75" s="34"/>
      <c r="BE75" s="26"/>
      <c r="BF75" s="26"/>
      <c r="BG75" s="26"/>
      <c r="BH75" s="27">
        <v>0</v>
      </c>
      <c r="BI75" s="27">
        <v>8</v>
      </c>
      <c r="BJ75" s="28">
        <f t="shared" si="14"/>
        <v>8</v>
      </c>
      <c r="BK75" s="32">
        <v>2</v>
      </c>
      <c r="BL75" s="32">
        <v>5</v>
      </c>
      <c r="BM75" s="35">
        <f t="shared" si="12"/>
        <v>25</v>
      </c>
      <c r="BN75" s="29">
        <v>2</v>
      </c>
      <c r="BO75" s="25"/>
      <c r="BP75" s="36">
        <v>0</v>
      </c>
      <c r="BQ75" s="36">
        <v>7</v>
      </c>
      <c r="BR75" s="37">
        <f t="shared" si="15"/>
        <v>7</v>
      </c>
      <c r="BS75" s="38">
        <v>5</v>
      </c>
      <c r="BT75" s="38" t="s">
        <v>76</v>
      </c>
      <c r="BU75" s="40" t="s">
        <v>77</v>
      </c>
      <c r="BV75" s="39" t="s">
        <v>78</v>
      </c>
      <c r="BW75" s="39"/>
      <c r="BX75" s="39"/>
      <c r="BY75" s="39"/>
      <c r="BZ75" s="39" t="s">
        <v>79</v>
      </c>
      <c r="CA75" s="40">
        <v>4</v>
      </c>
      <c r="CB75" s="40">
        <v>4</v>
      </c>
      <c r="CC75" s="40">
        <v>4</v>
      </c>
      <c r="CD75" s="40"/>
      <c r="CE75" s="40"/>
      <c r="CF75" s="40"/>
      <c r="CG75" s="40">
        <v>2</v>
      </c>
      <c r="CH75" s="40">
        <v>2</v>
      </c>
      <c r="CI75" s="24"/>
      <c r="CM75">
        <v>1</v>
      </c>
      <c r="CN75" s="40">
        <v>2</v>
      </c>
    </row>
    <row r="76" spans="1:93" x14ac:dyDescent="0.25">
      <c r="A76">
        <v>180</v>
      </c>
      <c r="B76" s="21">
        <v>43663</v>
      </c>
      <c r="C76">
        <v>148</v>
      </c>
      <c r="D76">
        <v>16</v>
      </c>
      <c r="E76" t="s">
        <v>52</v>
      </c>
      <c r="F76">
        <v>1</v>
      </c>
      <c r="G76">
        <v>3</v>
      </c>
      <c r="I76" t="s">
        <v>163</v>
      </c>
      <c r="J76" s="22">
        <f>COUNTIF($A1:C$754,C76)</f>
        <v>26</v>
      </c>
      <c r="K76" s="23"/>
      <c r="L76">
        <f>--_xlfn.CONCAT(M76:N76)</f>
        <v>16</v>
      </c>
      <c r="M76" s="24">
        <v>1</v>
      </c>
      <c r="N76" s="24">
        <v>6</v>
      </c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5">
        <v>1</v>
      </c>
      <c r="AK76" s="26">
        <v>1</v>
      </c>
      <c r="AL76" s="27">
        <v>3</v>
      </c>
      <c r="AM76" s="27">
        <v>9</v>
      </c>
      <c r="AN76" s="28">
        <f t="shared" si="11"/>
        <v>39</v>
      </c>
      <c r="AO76" s="29">
        <v>1</v>
      </c>
      <c r="AP76" s="30">
        <v>1</v>
      </c>
      <c r="AQ76" s="27">
        <v>4</v>
      </c>
      <c r="AR76" s="31">
        <v>1</v>
      </c>
      <c r="AS76" s="29">
        <v>4</v>
      </c>
      <c r="AT76" s="30">
        <v>4</v>
      </c>
      <c r="AU76" s="25"/>
      <c r="AV76" s="27"/>
      <c r="AW76" s="31"/>
      <c r="AX76" s="29"/>
      <c r="AY76" s="32"/>
      <c r="AZ76" s="25"/>
      <c r="BA76" s="33"/>
      <c r="BB76" s="31"/>
      <c r="BC76" s="31"/>
      <c r="BD76" s="34"/>
      <c r="BE76" s="26"/>
      <c r="BF76" s="26"/>
      <c r="BG76" s="26"/>
      <c r="BH76" s="27">
        <v>0</v>
      </c>
      <c r="BI76" s="27">
        <v>8</v>
      </c>
      <c r="BJ76" s="28">
        <f t="shared" si="14"/>
        <v>8</v>
      </c>
      <c r="BK76" s="32">
        <v>2</v>
      </c>
      <c r="BL76" s="32">
        <v>5</v>
      </c>
      <c r="BM76" s="35">
        <f t="shared" si="12"/>
        <v>25</v>
      </c>
      <c r="BN76" s="29">
        <v>2</v>
      </c>
      <c r="BO76" s="25"/>
      <c r="BP76" s="36">
        <v>0</v>
      </c>
      <c r="BQ76" s="36">
        <v>2</v>
      </c>
      <c r="BR76" s="37">
        <f t="shared" si="15"/>
        <v>2</v>
      </c>
      <c r="BS76" s="38">
        <v>1</v>
      </c>
      <c r="BT76" s="38" t="s">
        <v>54</v>
      </c>
      <c r="BU76" t="s">
        <v>55</v>
      </c>
      <c r="BV76" s="24" t="s">
        <v>56</v>
      </c>
      <c r="BW76" s="24"/>
      <c r="BX76" s="24"/>
      <c r="BY76" s="24"/>
      <c r="BZ76" s="39" t="s">
        <v>57</v>
      </c>
      <c r="CA76" s="40">
        <v>5</v>
      </c>
      <c r="CB76" s="40">
        <v>5</v>
      </c>
      <c r="CC76" s="40">
        <v>5</v>
      </c>
      <c r="CD76" s="40"/>
      <c r="CE76" s="40"/>
      <c r="CF76" s="40"/>
      <c r="CG76" s="40">
        <v>3</v>
      </c>
      <c r="CH76" s="40">
        <v>1</v>
      </c>
      <c r="CM76">
        <v>3</v>
      </c>
      <c r="CN76" s="40">
        <v>1</v>
      </c>
    </row>
    <row r="77" spans="1:93" x14ac:dyDescent="0.25">
      <c r="A77">
        <v>561</v>
      </c>
      <c r="B77" s="21">
        <v>43675</v>
      </c>
      <c r="C77">
        <v>278</v>
      </c>
      <c r="D77">
        <v>12</v>
      </c>
      <c r="E77" t="s">
        <v>139</v>
      </c>
      <c r="F77">
        <v>1</v>
      </c>
      <c r="G77">
        <v>2</v>
      </c>
      <c r="I77" t="s">
        <v>164</v>
      </c>
      <c r="J77" s="22">
        <f>COUNTIF($C$35:C316,C77)</f>
        <v>5</v>
      </c>
      <c r="K77" s="23"/>
      <c r="L77">
        <f>--_xlfn.CONCAT(M77:O77)</f>
        <v>12</v>
      </c>
      <c r="M77" s="24">
        <v>1</v>
      </c>
      <c r="N77" s="24">
        <v>2</v>
      </c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5">
        <v>1</v>
      </c>
      <c r="AK77" s="26">
        <v>2</v>
      </c>
      <c r="AL77" s="27">
        <v>0</v>
      </c>
      <c r="AM77" s="27">
        <v>3</v>
      </c>
      <c r="AN77" s="28">
        <f t="shared" si="11"/>
        <v>3</v>
      </c>
      <c r="AO77" s="29">
        <v>3</v>
      </c>
      <c r="AP77" s="30">
        <v>1</v>
      </c>
      <c r="AQ77" s="27">
        <v>6</v>
      </c>
      <c r="AR77" s="31">
        <v>1</v>
      </c>
      <c r="AS77" s="29">
        <v>2</v>
      </c>
      <c r="AT77" s="30">
        <v>2</v>
      </c>
      <c r="AU77" s="25"/>
      <c r="AV77" s="27"/>
      <c r="AW77" s="31"/>
      <c r="AX77" s="29"/>
      <c r="AY77" s="32">
        <v>1</v>
      </c>
      <c r="AZ77" s="25">
        <v>1</v>
      </c>
      <c r="BA77" s="33"/>
      <c r="BB77" s="31"/>
      <c r="BC77" s="31"/>
      <c r="BD77" s="34"/>
      <c r="BE77" s="26"/>
      <c r="BF77" s="26"/>
      <c r="BG77" s="26"/>
      <c r="BH77" s="27">
        <v>0</v>
      </c>
      <c r="BI77" s="27">
        <v>8</v>
      </c>
      <c r="BJ77" s="28">
        <f t="shared" si="14"/>
        <v>8</v>
      </c>
      <c r="BK77" s="32">
        <v>2</v>
      </c>
      <c r="BL77" s="32">
        <v>6</v>
      </c>
      <c r="BM77" s="35">
        <f t="shared" si="12"/>
        <v>26</v>
      </c>
      <c r="BN77" s="29">
        <v>2</v>
      </c>
      <c r="BO77" s="25"/>
      <c r="BP77" s="36">
        <v>0</v>
      </c>
      <c r="BQ77" s="36">
        <v>5</v>
      </c>
      <c r="BR77" s="37">
        <f t="shared" si="15"/>
        <v>5</v>
      </c>
      <c r="BS77" s="38">
        <v>10</v>
      </c>
      <c r="BT77" s="38" t="s">
        <v>60</v>
      </c>
      <c r="BU77" s="40" t="s">
        <v>61</v>
      </c>
      <c r="BV77" s="39" t="s">
        <v>62</v>
      </c>
      <c r="BW77" s="39"/>
      <c r="BX77" s="39"/>
      <c r="BY77" s="39"/>
      <c r="BZ77" s="39" t="s">
        <v>63</v>
      </c>
      <c r="CA77" s="40">
        <v>11</v>
      </c>
      <c r="CB77" s="40">
        <v>12</v>
      </c>
      <c r="CC77" s="40">
        <v>11</v>
      </c>
      <c r="CD77" s="40"/>
      <c r="CE77" s="40"/>
      <c r="CF77" s="40"/>
      <c r="CG77" s="40">
        <v>6</v>
      </c>
      <c r="CH77" s="40">
        <v>5</v>
      </c>
      <c r="CI77" s="24" t="s">
        <v>64</v>
      </c>
      <c r="CM77">
        <v>2</v>
      </c>
      <c r="CN77" s="40">
        <v>2</v>
      </c>
    </row>
    <row r="78" spans="1:93" x14ac:dyDescent="0.25">
      <c r="A78">
        <v>44</v>
      </c>
      <c r="B78" s="21">
        <v>43660</v>
      </c>
      <c r="C78">
        <v>123</v>
      </c>
      <c r="D78">
        <v>20</v>
      </c>
      <c r="E78" t="s">
        <v>58</v>
      </c>
      <c r="F78">
        <v>1</v>
      </c>
      <c r="G78">
        <v>1</v>
      </c>
      <c r="H78">
        <v>123</v>
      </c>
      <c r="I78" t="s">
        <v>65</v>
      </c>
      <c r="J78" s="22">
        <f>COUNTIF($C34:C$754,C78)</f>
        <v>10</v>
      </c>
      <c r="K78" s="23">
        <v>3</v>
      </c>
      <c r="L78">
        <f>--_xlfn.CONCAT(M78:O78)</f>
        <v>20</v>
      </c>
      <c r="M78" s="24">
        <v>2</v>
      </c>
      <c r="N78" s="24">
        <v>0</v>
      </c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5">
        <v>1</v>
      </c>
      <c r="AK78" s="26">
        <v>5</v>
      </c>
      <c r="AL78" s="27">
        <v>0</v>
      </c>
      <c r="AM78" s="27">
        <v>1</v>
      </c>
      <c r="AN78" s="28">
        <f t="shared" si="11"/>
        <v>1</v>
      </c>
      <c r="AO78" s="29">
        <v>4</v>
      </c>
      <c r="AP78" s="30">
        <v>1</v>
      </c>
      <c r="AQ78" s="27">
        <v>6</v>
      </c>
      <c r="AR78" s="31">
        <v>6</v>
      </c>
      <c r="AS78" s="29">
        <v>5</v>
      </c>
      <c r="AT78" s="30">
        <v>2</v>
      </c>
      <c r="AU78" s="25"/>
      <c r="AV78" s="27"/>
      <c r="AW78" s="31"/>
      <c r="AX78" s="29"/>
      <c r="AY78" s="32"/>
      <c r="AZ78" s="25"/>
      <c r="BA78" s="33"/>
      <c r="BB78" s="31"/>
      <c r="BC78" s="31"/>
      <c r="BD78" s="34"/>
      <c r="BE78" s="26"/>
      <c r="BF78" s="26"/>
      <c r="BG78" s="26"/>
      <c r="BH78" s="27">
        <v>0</v>
      </c>
      <c r="BI78" s="27">
        <v>8</v>
      </c>
      <c r="BJ78" s="28">
        <f t="shared" si="14"/>
        <v>8</v>
      </c>
      <c r="BK78" s="32">
        <v>2</v>
      </c>
      <c r="BL78" s="32">
        <v>7</v>
      </c>
      <c r="BM78" s="35">
        <f t="shared" si="12"/>
        <v>27</v>
      </c>
      <c r="BN78" s="29">
        <v>2</v>
      </c>
      <c r="BO78" s="25"/>
      <c r="BP78" s="36">
        <v>0</v>
      </c>
      <c r="BQ78" s="36">
        <v>7</v>
      </c>
      <c r="BR78" s="37">
        <f t="shared" si="15"/>
        <v>7</v>
      </c>
      <c r="BS78" s="38">
        <v>5</v>
      </c>
      <c r="BT78" s="38" t="s">
        <v>76</v>
      </c>
      <c r="BU78" s="40" t="s">
        <v>77</v>
      </c>
      <c r="BV78" s="39" t="s">
        <v>78</v>
      </c>
      <c r="BW78" s="39"/>
      <c r="BX78" s="39"/>
      <c r="BY78" s="39"/>
      <c r="BZ78" s="39" t="s">
        <v>79</v>
      </c>
      <c r="CA78" s="40">
        <v>4</v>
      </c>
      <c r="CB78" s="40">
        <v>4</v>
      </c>
      <c r="CC78" s="40">
        <v>4</v>
      </c>
      <c r="CD78" s="40"/>
      <c r="CE78" s="40"/>
      <c r="CF78" s="40"/>
      <c r="CG78" s="40">
        <v>2</v>
      </c>
      <c r="CH78" s="40">
        <v>2</v>
      </c>
      <c r="CI78" s="24"/>
      <c r="CM78">
        <v>1</v>
      </c>
      <c r="CN78" s="40">
        <v>2</v>
      </c>
    </row>
    <row r="79" spans="1:93" x14ac:dyDescent="0.25">
      <c r="A79">
        <v>127</v>
      </c>
      <c r="B79" s="21">
        <v>43663</v>
      </c>
      <c r="C79">
        <v>139</v>
      </c>
      <c r="D79">
        <v>12</v>
      </c>
      <c r="E79" t="s">
        <v>52</v>
      </c>
      <c r="F79">
        <v>1</v>
      </c>
      <c r="G79">
        <v>3</v>
      </c>
      <c r="H79">
        <v>139</v>
      </c>
      <c r="I79" t="s">
        <v>116</v>
      </c>
      <c r="J79" s="22">
        <f>COUNTIF($A1:C$754,C79)</f>
        <v>15</v>
      </c>
      <c r="K79" s="23">
        <v>4</v>
      </c>
      <c r="L79">
        <f>--_xlfn.CONCAT(M79:N79)</f>
        <v>12</v>
      </c>
      <c r="M79" s="24">
        <v>1</v>
      </c>
      <c r="N79" s="24">
        <v>2</v>
      </c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5">
        <v>1</v>
      </c>
      <c r="AK79" s="26">
        <v>1</v>
      </c>
      <c r="AL79" s="27">
        <v>3</v>
      </c>
      <c r="AM79" s="27">
        <v>9</v>
      </c>
      <c r="AN79" s="28">
        <f t="shared" si="11"/>
        <v>39</v>
      </c>
      <c r="AO79" s="29">
        <v>1</v>
      </c>
      <c r="AP79" s="30">
        <v>1</v>
      </c>
      <c r="AQ79" s="27">
        <v>1</v>
      </c>
      <c r="AR79" s="31">
        <v>1</v>
      </c>
      <c r="AS79" s="29">
        <v>3</v>
      </c>
      <c r="AT79" s="30">
        <v>3</v>
      </c>
      <c r="AU79" s="25">
        <v>1</v>
      </c>
      <c r="AV79" s="27">
        <v>1</v>
      </c>
      <c r="AW79" s="31"/>
      <c r="AX79" s="29"/>
      <c r="AY79" s="32"/>
      <c r="AZ79" s="25"/>
      <c r="BA79" s="33"/>
      <c r="BB79" s="31"/>
      <c r="BC79" s="31"/>
      <c r="BD79" s="34"/>
      <c r="BE79" s="26"/>
      <c r="BF79" s="26"/>
      <c r="BG79" s="26"/>
      <c r="BH79" s="27">
        <v>0</v>
      </c>
      <c r="BI79" s="27">
        <v>8</v>
      </c>
      <c r="BJ79" s="28">
        <f t="shared" si="14"/>
        <v>8</v>
      </c>
      <c r="BK79" s="32">
        <v>2</v>
      </c>
      <c r="BL79" s="32">
        <v>7</v>
      </c>
      <c r="BM79" s="35">
        <f t="shared" si="12"/>
        <v>27</v>
      </c>
      <c r="BN79" s="29">
        <v>2</v>
      </c>
      <c r="BO79" s="25"/>
      <c r="BP79" s="36">
        <v>0</v>
      </c>
      <c r="BQ79" s="36">
        <v>2</v>
      </c>
      <c r="BR79" s="37">
        <f t="shared" si="15"/>
        <v>2</v>
      </c>
      <c r="BS79" s="38">
        <v>1</v>
      </c>
      <c r="BT79" s="38" t="s">
        <v>54</v>
      </c>
      <c r="BU79" t="s">
        <v>55</v>
      </c>
      <c r="BV79" s="24" t="s">
        <v>56</v>
      </c>
      <c r="BW79" s="24"/>
      <c r="BX79" s="24"/>
      <c r="BY79" s="24"/>
      <c r="BZ79" s="39" t="s">
        <v>57</v>
      </c>
      <c r="CA79" s="40">
        <v>5</v>
      </c>
      <c r="CB79" s="40">
        <v>5</v>
      </c>
      <c r="CC79" s="40">
        <v>5</v>
      </c>
      <c r="CD79" s="40"/>
      <c r="CE79" s="40"/>
      <c r="CF79" s="40"/>
      <c r="CG79" s="40">
        <v>3</v>
      </c>
      <c r="CH79" s="40">
        <v>1</v>
      </c>
      <c r="CM79">
        <v>3</v>
      </c>
      <c r="CN79" s="40">
        <v>2</v>
      </c>
    </row>
    <row r="80" spans="1:93" x14ac:dyDescent="0.25">
      <c r="A80">
        <v>108</v>
      </c>
      <c r="B80" s="21">
        <v>43663</v>
      </c>
      <c r="C80">
        <v>137</v>
      </c>
      <c r="D80">
        <v>26</v>
      </c>
      <c r="E80" t="s">
        <v>52</v>
      </c>
      <c r="F80">
        <v>1</v>
      </c>
      <c r="G80">
        <v>3</v>
      </c>
      <c r="I80" t="s">
        <v>85</v>
      </c>
      <c r="J80" s="22">
        <f>COUNTIF($C35:C$754,C80)</f>
        <v>17</v>
      </c>
      <c r="K80" s="23"/>
      <c r="L80">
        <f>--_xlfn.CONCAT(M80:N80)</f>
        <v>26</v>
      </c>
      <c r="M80" s="24">
        <v>2</v>
      </c>
      <c r="N80" s="24">
        <v>6</v>
      </c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5">
        <v>1</v>
      </c>
      <c r="AK80" s="26">
        <v>1</v>
      </c>
      <c r="AL80" s="27">
        <v>5</v>
      </c>
      <c r="AM80" s="27">
        <v>3</v>
      </c>
      <c r="AN80" s="28">
        <f t="shared" si="11"/>
        <v>53</v>
      </c>
      <c r="AO80" s="29">
        <v>1</v>
      </c>
      <c r="AP80" s="30">
        <v>1</v>
      </c>
      <c r="AQ80" s="27">
        <v>1</v>
      </c>
      <c r="AR80" s="31">
        <v>1</v>
      </c>
      <c r="AS80" s="29">
        <v>3</v>
      </c>
      <c r="AT80" s="30">
        <v>4</v>
      </c>
      <c r="AU80" s="25"/>
      <c r="AV80" s="27"/>
      <c r="AW80" s="31"/>
      <c r="AX80" s="29"/>
      <c r="AY80" s="32"/>
      <c r="AZ80" s="25"/>
      <c r="BA80" s="33"/>
      <c r="BB80" s="31"/>
      <c r="BC80" s="31"/>
      <c r="BD80" s="34"/>
      <c r="BE80" s="26"/>
      <c r="BF80" s="26"/>
      <c r="BG80" s="26"/>
      <c r="BH80" s="27">
        <v>0</v>
      </c>
      <c r="BI80" s="27">
        <v>8</v>
      </c>
      <c r="BJ80" s="28">
        <f t="shared" si="14"/>
        <v>8</v>
      </c>
      <c r="BK80" s="32">
        <v>2</v>
      </c>
      <c r="BL80" s="32">
        <v>8</v>
      </c>
      <c r="BM80" s="35">
        <f t="shared" si="12"/>
        <v>28</v>
      </c>
      <c r="BN80" s="29">
        <v>2</v>
      </c>
      <c r="BO80" s="25"/>
      <c r="BP80" s="36">
        <v>2</v>
      </c>
      <c r="BQ80" s="36">
        <v>6</v>
      </c>
      <c r="BR80" s="37">
        <f t="shared" si="15"/>
        <v>26</v>
      </c>
      <c r="BS80" s="38">
        <v>1</v>
      </c>
      <c r="BT80" s="38" t="s">
        <v>54</v>
      </c>
      <c r="BU80" s="40" t="s">
        <v>81</v>
      </c>
      <c r="BV80" s="39" t="s">
        <v>82</v>
      </c>
      <c r="BW80" s="39"/>
      <c r="BX80" s="39"/>
      <c r="BY80" s="39"/>
      <c r="BZ80" s="39" t="s">
        <v>83</v>
      </c>
      <c r="CA80" s="40">
        <v>3</v>
      </c>
      <c r="CB80" s="40">
        <v>3</v>
      </c>
      <c r="CC80" s="40">
        <v>3</v>
      </c>
      <c r="CD80" s="40"/>
      <c r="CE80" s="40"/>
      <c r="CF80" s="40"/>
      <c r="CG80" s="40">
        <v>1</v>
      </c>
      <c r="CH80" s="40">
        <v>1</v>
      </c>
      <c r="CI80" s="24"/>
      <c r="CM80">
        <v>3</v>
      </c>
      <c r="CN80" s="40">
        <v>2</v>
      </c>
    </row>
    <row r="81" spans="1:93" x14ac:dyDescent="0.25">
      <c r="A81">
        <v>160</v>
      </c>
      <c r="B81" s="21">
        <v>43663</v>
      </c>
      <c r="C81">
        <v>142</v>
      </c>
      <c r="D81">
        <v>29</v>
      </c>
      <c r="E81" t="s">
        <v>52</v>
      </c>
      <c r="F81">
        <v>1</v>
      </c>
      <c r="G81">
        <v>3</v>
      </c>
      <c r="I81" t="s">
        <v>157</v>
      </c>
      <c r="J81" s="22">
        <f>COUNTIF($A1:C$754,C81)</f>
        <v>9</v>
      </c>
      <c r="K81" s="23"/>
      <c r="L81">
        <f>--_xlfn.CONCAT(M81:N81)</f>
        <v>29</v>
      </c>
      <c r="M81" s="24">
        <v>2</v>
      </c>
      <c r="N81" s="24">
        <v>9</v>
      </c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5">
        <v>1</v>
      </c>
      <c r="AK81" s="26">
        <v>1</v>
      </c>
      <c r="AL81" s="27">
        <v>3</v>
      </c>
      <c r="AM81" s="27">
        <v>9</v>
      </c>
      <c r="AN81" s="28">
        <f t="shared" si="11"/>
        <v>39</v>
      </c>
      <c r="AO81" s="29">
        <v>1</v>
      </c>
      <c r="AP81" s="30">
        <v>1</v>
      </c>
      <c r="AQ81" s="27">
        <v>1</v>
      </c>
      <c r="AR81" s="31">
        <v>1</v>
      </c>
      <c r="AS81" s="29">
        <v>3</v>
      </c>
      <c r="AT81" s="30">
        <v>1</v>
      </c>
      <c r="AU81" s="25"/>
      <c r="AV81" s="27"/>
      <c r="AW81" s="31"/>
      <c r="AX81" s="29"/>
      <c r="AY81" s="32"/>
      <c r="AZ81" s="25"/>
      <c r="BA81" s="33"/>
      <c r="BB81" s="31"/>
      <c r="BC81" s="31"/>
      <c r="BD81" s="34"/>
      <c r="BE81" s="26"/>
      <c r="BF81" s="26"/>
      <c r="BG81" s="26"/>
      <c r="BH81" s="27">
        <v>0</v>
      </c>
      <c r="BI81" s="27">
        <v>8</v>
      </c>
      <c r="BJ81" s="28">
        <f t="shared" si="14"/>
        <v>8</v>
      </c>
      <c r="BK81" s="32">
        <v>2</v>
      </c>
      <c r="BL81" s="32">
        <v>9</v>
      </c>
      <c r="BM81" s="35">
        <f t="shared" si="12"/>
        <v>29</v>
      </c>
      <c r="BN81" s="29">
        <v>2</v>
      </c>
      <c r="BO81" s="25"/>
      <c r="BP81" s="36">
        <v>0</v>
      </c>
      <c r="BQ81" s="36">
        <v>2</v>
      </c>
      <c r="BR81" s="37">
        <f t="shared" si="15"/>
        <v>2</v>
      </c>
      <c r="BS81" s="38">
        <v>1</v>
      </c>
      <c r="BT81" s="38" t="s">
        <v>54</v>
      </c>
      <c r="BU81" t="s">
        <v>55</v>
      </c>
      <c r="BV81" s="24" t="s">
        <v>56</v>
      </c>
      <c r="BW81" s="24"/>
      <c r="BX81" s="24"/>
      <c r="BY81" s="24"/>
      <c r="BZ81" s="39" t="s">
        <v>57</v>
      </c>
      <c r="CA81" s="40">
        <v>5</v>
      </c>
      <c r="CB81" s="40">
        <v>5</v>
      </c>
      <c r="CC81" s="40">
        <v>5</v>
      </c>
      <c r="CD81" s="40"/>
      <c r="CE81" s="40"/>
      <c r="CF81" s="40"/>
      <c r="CG81" s="40">
        <v>3</v>
      </c>
      <c r="CH81" s="40">
        <v>1</v>
      </c>
      <c r="CM81">
        <v>3</v>
      </c>
      <c r="CN81" s="40">
        <v>2</v>
      </c>
    </row>
    <row r="82" spans="1:93" x14ac:dyDescent="0.25">
      <c r="A82">
        <v>142</v>
      </c>
      <c r="B82" s="21">
        <v>43663</v>
      </c>
      <c r="C82">
        <v>140</v>
      </c>
      <c r="D82">
        <v>16</v>
      </c>
      <c r="E82" t="s">
        <v>52</v>
      </c>
      <c r="F82">
        <v>1</v>
      </c>
      <c r="G82">
        <v>3</v>
      </c>
      <c r="H82">
        <v>140</v>
      </c>
      <c r="I82" t="s">
        <v>91</v>
      </c>
      <c r="J82" s="22">
        <f>COUNTIF($C17:C$754,C82)</f>
        <v>9</v>
      </c>
      <c r="K82" s="23">
        <v>5</v>
      </c>
      <c r="L82">
        <f t="shared" ref="L82:L88" si="16">--_xlfn.CONCAT(M82:O82)</f>
        <v>16</v>
      </c>
      <c r="M82" s="24">
        <v>1</v>
      </c>
      <c r="N82" s="24">
        <v>6</v>
      </c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5">
        <v>1</v>
      </c>
      <c r="AK82" s="26">
        <v>5</v>
      </c>
      <c r="AL82" s="27">
        <v>0</v>
      </c>
      <c r="AM82" s="27">
        <v>2</v>
      </c>
      <c r="AN82" s="28">
        <f t="shared" si="11"/>
        <v>2</v>
      </c>
      <c r="AO82" s="29">
        <v>5</v>
      </c>
      <c r="AP82" s="30">
        <v>1</v>
      </c>
      <c r="AQ82" s="27">
        <v>1</v>
      </c>
      <c r="AR82" s="31">
        <v>1</v>
      </c>
      <c r="AS82" s="29">
        <v>3</v>
      </c>
      <c r="AT82" s="30">
        <v>3</v>
      </c>
      <c r="AU82" s="25"/>
      <c r="AV82" s="27"/>
      <c r="AW82" s="31"/>
      <c r="AX82" s="29"/>
      <c r="AY82" s="32"/>
      <c r="AZ82" s="25"/>
      <c r="BA82" s="33"/>
      <c r="BB82" s="31"/>
      <c r="BC82" s="31"/>
      <c r="BD82" s="34"/>
      <c r="BE82" s="26"/>
      <c r="BF82" s="26"/>
      <c r="BG82" s="26"/>
      <c r="BH82" s="27">
        <v>0</v>
      </c>
      <c r="BI82" s="27">
        <v>8</v>
      </c>
      <c r="BJ82" s="28">
        <f t="shared" si="14"/>
        <v>8</v>
      </c>
      <c r="BK82" s="32">
        <v>3</v>
      </c>
      <c r="BL82" s="32">
        <v>0</v>
      </c>
      <c r="BM82" s="35">
        <f t="shared" si="12"/>
        <v>30</v>
      </c>
      <c r="BN82" s="29">
        <v>2</v>
      </c>
      <c r="BO82" s="25"/>
      <c r="BP82" s="36">
        <v>0</v>
      </c>
      <c r="BQ82" s="36">
        <v>7</v>
      </c>
      <c r="BR82" s="37">
        <f t="shared" si="15"/>
        <v>7</v>
      </c>
      <c r="BS82" s="38">
        <v>5</v>
      </c>
      <c r="BT82" s="38" t="s">
        <v>76</v>
      </c>
      <c r="BU82" s="40" t="s">
        <v>77</v>
      </c>
      <c r="BV82" s="39" t="s">
        <v>78</v>
      </c>
      <c r="BW82" s="39"/>
      <c r="BX82" s="39"/>
      <c r="BY82" s="39"/>
      <c r="BZ82" s="39" t="s">
        <v>79</v>
      </c>
      <c r="CA82" s="40">
        <v>4</v>
      </c>
      <c r="CB82" s="40">
        <v>4</v>
      </c>
      <c r="CC82" s="40">
        <v>4</v>
      </c>
      <c r="CD82" s="40"/>
      <c r="CE82" s="40"/>
      <c r="CF82" s="40"/>
      <c r="CG82" s="40">
        <v>2</v>
      </c>
      <c r="CH82" s="40">
        <v>2</v>
      </c>
      <c r="CI82" s="24"/>
      <c r="CM82">
        <v>3</v>
      </c>
      <c r="CN82" s="40">
        <v>2</v>
      </c>
    </row>
    <row r="83" spans="1:93" x14ac:dyDescent="0.25">
      <c r="A83">
        <v>859</v>
      </c>
      <c r="B83" s="21">
        <v>43648</v>
      </c>
      <c r="C83">
        <v>49</v>
      </c>
      <c r="D83">
        <v>12</v>
      </c>
      <c r="E83" t="s">
        <v>58</v>
      </c>
      <c r="F83">
        <v>1</v>
      </c>
      <c r="G83">
        <v>1</v>
      </c>
      <c r="H83">
        <v>49</v>
      </c>
      <c r="I83" t="s">
        <v>59</v>
      </c>
      <c r="J83" s="22">
        <f>COUNTIF($C1:C$754,C83)</f>
        <v>23</v>
      </c>
      <c r="K83" s="23">
        <v>3</v>
      </c>
      <c r="L83">
        <f t="shared" si="16"/>
        <v>12</v>
      </c>
      <c r="M83" s="24">
        <v>1</v>
      </c>
      <c r="N83" s="24">
        <v>2</v>
      </c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5">
        <v>1</v>
      </c>
      <c r="AK83" s="26">
        <v>5</v>
      </c>
      <c r="AL83" s="27">
        <v>0</v>
      </c>
      <c r="AM83" s="27">
        <v>1</v>
      </c>
      <c r="AN83" s="28">
        <f t="shared" si="11"/>
        <v>1</v>
      </c>
      <c r="AO83" s="29">
        <v>4</v>
      </c>
      <c r="AP83" s="30">
        <v>1</v>
      </c>
      <c r="AQ83" s="27">
        <v>4</v>
      </c>
      <c r="AR83" s="31">
        <v>1</v>
      </c>
      <c r="AS83" s="29">
        <v>3</v>
      </c>
      <c r="AT83" s="30">
        <v>4</v>
      </c>
      <c r="AU83" s="25"/>
      <c r="AV83" s="27"/>
      <c r="AW83" s="31"/>
      <c r="AX83" s="29"/>
      <c r="AY83" s="32"/>
      <c r="AZ83" s="25"/>
      <c r="BA83" s="33"/>
      <c r="BB83" s="31"/>
      <c r="BC83" s="31"/>
      <c r="BD83" s="34"/>
      <c r="BE83" s="26"/>
      <c r="BF83" s="26"/>
      <c r="BG83" s="26"/>
      <c r="BH83" s="27">
        <v>0</v>
      </c>
      <c r="BI83" s="27">
        <v>8</v>
      </c>
      <c r="BJ83" s="28">
        <f t="shared" si="14"/>
        <v>8</v>
      </c>
      <c r="BK83" s="32">
        <v>3</v>
      </c>
      <c r="BL83" s="32">
        <v>3</v>
      </c>
      <c r="BM83" s="35">
        <f t="shared" si="12"/>
        <v>33</v>
      </c>
      <c r="BN83" s="29">
        <v>2</v>
      </c>
      <c r="BO83" s="25"/>
      <c r="BP83" s="36">
        <v>0</v>
      </c>
      <c r="BQ83" s="36">
        <v>7</v>
      </c>
      <c r="BR83" s="37">
        <f t="shared" si="15"/>
        <v>7</v>
      </c>
      <c r="BS83" s="38">
        <v>5</v>
      </c>
      <c r="BT83" s="38" t="s">
        <v>76</v>
      </c>
      <c r="BU83" s="40" t="s">
        <v>77</v>
      </c>
      <c r="BV83" s="39" t="s">
        <v>78</v>
      </c>
      <c r="BW83" s="39"/>
      <c r="BX83" s="39"/>
      <c r="BY83" s="39"/>
      <c r="BZ83" s="39" t="s">
        <v>79</v>
      </c>
      <c r="CA83" s="40">
        <v>4</v>
      </c>
      <c r="CB83" s="40">
        <v>4</v>
      </c>
      <c r="CC83" s="40">
        <v>4</v>
      </c>
      <c r="CD83" s="40"/>
      <c r="CE83" s="40"/>
      <c r="CF83" s="40"/>
      <c r="CG83" s="40">
        <v>2</v>
      </c>
      <c r="CH83" s="40">
        <v>2</v>
      </c>
      <c r="CI83" s="24"/>
      <c r="CM83">
        <v>1</v>
      </c>
      <c r="CN83" s="40">
        <v>1</v>
      </c>
    </row>
    <row r="84" spans="1:93" x14ac:dyDescent="0.25">
      <c r="A84">
        <v>853</v>
      </c>
      <c r="B84" s="21">
        <v>43648</v>
      </c>
      <c r="C84">
        <v>49</v>
      </c>
      <c r="D84">
        <v>11</v>
      </c>
      <c r="E84" t="s">
        <v>58</v>
      </c>
      <c r="F84">
        <v>1</v>
      </c>
      <c r="G84">
        <v>1</v>
      </c>
      <c r="H84">
        <v>49</v>
      </c>
      <c r="I84" t="s">
        <v>59</v>
      </c>
      <c r="J84" s="22">
        <f>COUNTIF($A$27:C142,C84)</f>
        <v>15</v>
      </c>
      <c r="K84" s="23">
        <v>1</v>
      </c>
      <c r="L84">
        <f t="shared" si="16"/>
        <v>11</v>
      </c>
      <c r="M84" s="24">
        <v>1</v>
      </c>
      <c r="N84" s="24">
        <v>1</v>
      </c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5">
        <v>5</v>
      </c>
      <c r="AK84" s="26"/>
      <c r="AL84" s="27"/>
      <c r="AM84" s="27"/>
      <c r="AN84" s="28"/>
      <c r="AO84" s="29"/>
      <c r="AP84" s="30">
        <v>1</v>
      </c>
      <c r="AQ84" s="27">
        <v>4</v>
      </c>
      <c r="AR84" s="31">
        <v>1</v>
      </c>
      <c r="AS84" s="29">
        <v>7</v>
      </c>
      <c r="AT84" s="30">
        <v>7</v>
      </c>
      <c r="AU84" s="25"/>
      <c r="AV84" s="27"/>
      <c r="AW84" s="31"/>
      <c r="AX84" s="29"/>
      <c r="AY84" s="32"/>
      <c r="AZ84" s="25"/>
      <c r="BA84" s="33"/>
      <c r="BB84" s="31"/>
      <c r="BC84" s="31"/>
      <c r="BD84" s="34"/>
      <c r="BE84" s="26"/>
      <c r="BF84" s="26"/>
      <c r="BG84" s="26"/>
      <c r="BH84" s="27">
        <v>0</v>
      </c>
      <c r="BI84" s="27">
        <v>8</v>
      </c>
      <c r="BJ84" s="28">
        <f t="shared" si="14"/>
        <v>8</v>
      </c>
      <c r="BK84" s="32"/>
      <c r="BL84" s="32"/>
      <c r="BM84" s="35"/>
      <c r="BN84" s="29">
        <v>2</v>
      </c>
      <c r="BO84" s="25">
        <v>2</v>
      </c>
      <c r="BP84" s="36"/>
      <c r="BQ84" s="36"/>
      <c r="BR84" s="57">
        <v>31</v>
      </c>
      <c r="BS84" s="38">
        <v>1</v>
      </c>
      <c r="BT84" s="38" t="s">
        <v>54</v>
      </c>
      <c r="BU84" s="40" t="s">
        <v>165</v>
      </c>
      <c r="BV84" s="24" t="s">
        <v>166</v>
      </c>
      <c r="BW84" s="24"/>
      <c r="BX84" s="24"/>
      <c r="BY84" s="24"/>
      <c r="BZ84" s="39" t="s">
        <v>57</v>
      </c>
      <c r="CA84" s="40">
        <v>5</v>
      </c>
      <c r="CB84" s="40">
        <v>5</v>
      </c>
      <c r="CC84" s="40">
        <v>5</v>
      </c>
      <c r="CD84" s="40"/>
      <c r="CE84" s="40"/>
      <c r="CF84" s="40"/>
      <c r="CG84" s="40">
        <v>3</v>
      </c>
      <c r="CH84" s="40">
        <v>1</v>
      </c>
      <c r="CI84" s="24"/>
      <c r="CM84">
        <v>1</v>
      </c>
      <c r="CN84" s="40">
        <v>1</v>
      </c>
    </row>
    <row r="85" spans="1:93" x14ac:dyDescent="0.25">
      <c r="A85">
        <v>861</v>
      </c>
      <c r="B85" s="21">
        <v>43648</v>
      </c>
      <c r="C85">
        <v>49</v>
      </c>
      <c r="D85">
        <v>13</v>
      </c>
      <c r="E85" t="s">
        <v>58</v>
      </c>
      <c r="F85">
        <v>1</v>
      </c>
      <c r="G85">
        <v>1</v>
      </c>
      <c r="H85">
        <v>49</v>
      </c>
      <c r="I85" t="s">
        <v>59</v>
      </c>
      <c r="J85" s="22">
        <f>COUNTIF($A1:C$754,C85)</f>
        <v>24</v>
      </c>
      <c r="K85" s="23">
        <v>7</v>
      </c>
      <c r="L85">
        <f t="shared" si="16"/>
        <v>13</v>
      </c>
      <c r="M85" s="24">
        <v>1</v>
      </c>
      <c r="N85" s="24">
        <v>3</v>
      </c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5">
        <v>1</v>
      </c>
      <c r="AK85" s="26">
        <v>1</v>
      </c>
      <c r="AL85" s="27">
        <v>3</v>
      </c>
      <c r="AM85" s="27">
        <v>8</v>
      </c>
      <c r="AN85" s="28">
        <f t="shared" ref="AN85:AN107" si="17">--_xlfn.CONCAT(AL85:AM85)</f>
        <v>38</v>
      </c>
      <c r="AO85" s="29">
        <v>1</v>
      </c>
      <c r="AP85" s="30">
        <v>1</v>
      </c>
      <c r="AQ85" s="27">
        <v>5</v>
      </c>
      <c r="AR85" s="31">
        <v>6</v>
      </c>
      <c r="AS85" s="29">
        <v>1</v>
      </c>
      <c r="AT85" s="30">
        <v>1</v>
      </c>
      <c r="AU85" s="25"/>
      <c r="AV85" s="27"/>
      <c r="AW85" s="31"/>
      <c r="AX85" s="29"/>
      <c r="AY85" s="32"/>
      <c r="AZ85" s="25"/>
      <c r="BA85" s="33"/>
      <c r="BB85" s="31"/>
      <c r="BC85" s="31"/>
      <c r="BD85" s="34"/>
      <c r="BE85" s="26"/>
      <c r="BF85" s="26"/>
      <c r="BG85" s="26"/>
      <c r="BH85" s="27">
        <v>0</v>
      </c>
      <c r="BI85" s="27">
        <v>8</v>
      </c>
      <c r="BJ85" s="28">
        <f t="shared" si="14"/>
        <v>8</v>
      </c>
      <c r="BK85" s="32"/>
      <c r="BL85" s="32"/>
      <c r="BM85" s="35"/>
      <c r="BN85" s="29">
        <v>2</v>
      </c>
      <c r="BO85" s="25"/>
      <c r="BP85" s="36">
        <v>0</v>
      </c>
      <c r="BQ85" s="36">
        <v>2</v>
      </c>
      <c r="BR85" s="37">
        <f t="shared" ref="BR85:BR107" si="18">--_xlfn.CONCAT(BP85:BQ85)</f>
        <v>2</v>
      </c>
      <c r="BS85" s="38">
        <v>1</v>
      </c>
      <c r="BT85" s="38" t="s">
        <v>54</v>
      </c>
      <c r="BU85" t="s">
        <v>55</v>
      </c>
      <c r="BV85" s="24" t="s">
        <v>56</v>
      </c>
      <c r="BW85" s="24"/>
      <c r="BX85" s="24"/>
      <c r="BY85" s="24"/>
      <c r="BZ85" s="39" t="s">
        <v>57</v>
      </c>
      <c r="CA85" s="40">
        <v>5</v>
      </c>
      <c r="CB85" s="40">
        <v>5</v>
      </c>
      <c r="CC85" s="40">
        <v>5</v>
      </c>
      <c r="CD85" s="40"/>
      <c r="CE85" s="40"/>
      <c r="CF85" s="40"/>
      <c r="CG85" s="40">
        <v>3</v>
      </c>
      <c r="CH85" s="40">
        <v>1</v>
      </c>
      <c r="CM85">
        <v>1</v>
      </c>
      <c r="CN85" s="40">
        <v>1</v>
      </c>
    </row>
    <row r="86" spans="1:93" x14ac:dyDescent="0.25">
      <c r="A86">
        <v>869</v>
      </c>
      <c r="B86" s="21">
        <v>43648</v>
      </c>
      <c r="C86">
        <v>49</v>
      </c>
      <c r="D86">
        <v>3</v>
      </c>
      <c r="E86" t="s">
        <v>58</v>
      </c>
      <c r="F86">
        <v>1</v>
      </c>
      <c r="G86">
        <v>1</v>
      </c>
      <c r="I86" t="s">
        <v>59</v>
      </c>
      <c r="J86" s="22">
        <f>COUNTIF($A1:C$754,C86)</f>
        <v>24</v>
      </c>
      <c r="K86" s="23"/>
      <c r="L86">
        <f t="shared" si="16"/>
        <v>3</v>
      </c>
      <c r="M86" s="24">
        <v>0</v>
      </c>
      <c r="N86" s="24">
        <v>3</v>
      </c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5">
        <v>1</v>
      </c>
      <c r="AK86" s="26">
        <v>1</v>
      </c>
      <c r="AL86" s="27">
        <v>3</v>
      </c>
      <c r="AM86" s="27">
        <v>8</v>
      </c>
      <c r="AN86" s="28">
        <f t="shared" si="17"/>
        <v>38</v>
      </c>
      <c r="AO86" s="29">
        <v>1</v>
      </c>
      <c r="AP86" s="30">
        <v>1</v>
      </c>
      <c r="AQ86" s="27">
        <v>4</v>
      </c>
      <c r="AR86" s="31">
        <v>1</v>
      </c>
      <c r="AS86" s="29">
        <v>4</v>
      </c>
      <c r="AT86" s="30">
        <v>4</v>
      </c>
      <c r="AU86" s="25"/>
      <c r="AV86" s="27"/>
      <c r="AW86" s="31"/>
      <c r="AX86" s="29"/>
      <c r="AY86" s="32"/>
      <c r="AZ86" s="25"/>
      <c r="BA86" s="33"/>
      <c r="BB86" s="31"/>
      <c r="BC86" s="31"/>
      <c r="BD86" s="34"/>
      <c r="BE86" s="26"/>
      <c r="BF86" s="26"/>
      <c r="BG86" s="26"/>
      <c r="BH86" s="27">
        <v>0</v>
      </c>
      <c r="BI86" s="27">
        <v>8</v>
      </c>
      <c r="BJ86" s="28">
        <f t="shared" si="14"/>
        <v>8</v>
      </c>
      <c r="BK86" s="32"/>
      <c r="BL86" s="32"/>
      <c r="BM86" s="35"/>
      <c r="BN86" s="29">
        <v>2</v>
      </c>
      <c r="BO86" s="25"/>
      <c r="BP86" s="36">
        <v>0</v>
      </c>
      <c r="BQ86" s="36">
        <v>2</v>
      </c>
      <c r="BR86" s="37">
        <f t="shared" si="18"/>
        <v>2</v>
      </c>
      <c r="BS86" s="38">
        <v>1</v>
      </c>
      <c r="BT86" s="38" t="s">
        <v>54</v>
      </c>
      <c r="BU86" t="s">
        <v>55</v>
      </c>
      <c r="BV86" s="24" t="s">
        <v>56</v>
      </c>
      <c r="BW86" s="24"/>
      <c r="BX86" s="24"/>
      <c r="BY86" s="24"/>
      <c r="BZ86" s="39" t="s">
        <v>57</v>
      </c>
      <c r="CA86" s="40">
        <v>5</v>
      </c>
      <c r="CB86" s="40">
        <v>5</v>
      </c>
      <c r="CC86" s="40">
        <v>5</v>
      </c>
      <c r="CD86" s="40"/>
      <c r="CE86" s="40"/>
      <c r="CF86" s="40"/>
      <c r="CG86" s="40">
        <v>3</v>
      </c>
      <c r="CH86" s="40">
        <v>1</v>
      </c>
      <c r="CM86">
        <v>1</v>
      </c>
      <c r="CN86" s="40">
        <v>1</v>
      </c>
    </row>
    <row r="87" spans="1:93" x14ac:dyDescent="0.25">
      <c r="A87">
        <v>856</v>
      </c>
      <c r="B87" s="21">
        <v>43648</v>
      </c>
      <c r="C87">
        <v>49</v>
      </c>
      <c r="D87">
        <v>12</v>
      </c>
      <c r="E87" t="s">
        <v>58</v>
      </c>
      <c r="F87">
        <v>1</v>
      </c>
      <c r="G87">
        <v>1</v>
      </c>
      <c r="I87" t="s">
        <v>59</v>
      </c>
      <c r="J87" s="22">
        <f>COUNTIF($C$37:C324,C87)</f>
        <v>16</v>
      </c>
      <c r="K87" s="23"/>
      <c r="L87">
        <f t="shared" si="16"/>
        <v>12</v>
      </c>
      <c r="M87" s="24">
        <v>1</v>
      </c>
      <c r="N87" s="24">
        <v>2</v>
      </c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5">
        <v>1</v>
      </c>
      <c r="AK87" s="26">
        <v>2</v>
      </c>
      <c r="AL87" s="27">
        <v>0</v>
      </c>
      <c r="AM87" s="27">
        <v>3</v>
      </c>
      <c r="AN87" s="28">
        <f t="shared" si="17"/>
        <v>3</v>
      </c>
      <c r="AO87" s="29">
        <v>1</v>
      </c>
      <c r="AP87" s="30">
        <v>1</v>
      </c>
      <c r="AQ87" s="27">
        <v>2</v>
      </c>
      <c r="AR87" s="31">
        <v>6</v>
      </c>
      <c r="AS87" s="29">
        <v>1</v>
      </c>
      <c r="AT87" s="30">
        <v>1</v>
      </c>
      <c r="AU87" s="25"/>
      <c r="AV87" s="27"/>
      <c r="AW87" s="31"/>
      <c r="AX87" s="29"/>
      <c r="AY87" s="32"/>
      <c r="AZ87" s="25"/>
      <c r="BA87" s="33"/>
      <c r="BB87" s="31"/>
      <c r="BC87" s="31"/>
      <c r="BD87" s="34"/>
      <c r="BE87" s="26"/>
      <c r="BF87" s="26"/>
      <c r="BG87" s="26"/>
      <c r="BH87" s="27">
        <v>0</v>
      </c>
      <c r="BI87" s="27">
        <v>8</v>
      </c>
      <c r="BJ87" s="28">
        <f t="shared" si="14"/>
        <v>8</v>
      </c>
      <c r="BK87" s="32"/>
      <c r="BL87" s="32"/>
      <c r="BM87" s="35"/>
      <c r="BN87" s="29">
        <v>2</v>
      </c>
      <c r="BO87" s="25"/>
      <c r="BP87" s="36">
        <v>1</v>
      </c>
      <c r="BQ87" s="36">
        <v>7</v>
      </c>
      <c r="BR87" s="37">
        <f t="shared" si="18"/>
        <v>17</v>
      </c>
      <c r="BS87" s="38">
        <v>10</v>
      </c>
      <c r="BT87" s="38" t="s">
        <v>60</v>
      </c>
      <c r="BU87" s="40" t="s">
        <v>61</v>
      </c>
      <c r="BV87" s="39" t="s">
        <v>62</v>
      </c>
      <c r="BW87" s="39"/>
      <c r="BX87" s="39"/>
      <c r="BY87" s="39"/>
      <c r="BZ87" s="39" t="s">
        <v>63</v>
      </c>
      <c r="CA87" s="40">
        <v>11</v>
      </c>
      <c r="CB87" s="40">
        <v>12</v>
      </c>
      <c r="CC87" s="40">
        <v>11</v>
      </c>
      <c r="CD87" s="40"/>
      <c r="CE87" s="40"/>
      <c r="CF87" s="40"/>
      <c r="CG87" s="40">
        <v>6</v>
      </c>
      <c r="CH87" s="40">
        <v>5</v>
      </c>
      <c r="CI87" s="24" t="s">
        <v>64</v>
      </c>
      <c r="CM87">
        <v>1</v>
      </c>
      <c r="CN87" s="40">
        <v>1</v>
      </c>
    </row>
    <row r="88" spans="1:93" x14ac:dyDescent="0.25">
      <c r="A88">
        <v>857</v>
      </c>
      <c r="B88" s="21">
        <v>43648</v>
      </c>
      <c r="C88">
        <v>49</v>
      </c>
      <c r="D88">
        <v>12</v>
      </c>
      <c r="E88" t="s">
        <v>58</v>
      </c>
      <c r="F88">
        <v>1</v>
      </c>
      <c r="G88">
        <v>1</v>
      </c>
      <c r="H88">
        <v>49</v>
      </c>
      <c r="I88" t="s">
        <v>59</v>
      </c>
      <c r="J88" s="22">
        <f>COUNTIF($C$31:C356,C88)</f>
        <v>19</v>
      </c>
      <c r="K88" s="22">
        <v>1</v>
      </c>
      <c r="L88">
        <f t="shared" si="16"/>
        <v>12</v>
      </c>
      <c r="M88" s="24">
        <v>1</v>
      </c>
      <c r="N88" s="24">
        <v>2</v>
      </c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5">
        <v>1</v>
      </c>
      <c r="AK88" s="26">
        <v>2</v>
      </c>
      <c r="AL88" s="27">
        <v>4</v>
      </c>
      <c r="AM88" s="27">
        <v>4</v>
      </c>
      <c r="AN88" s="28">
        <f t="shared" si="17"/>
        <v>44</v>
      </c>
      <c r="AO88" s="29">
        <v>1</v>
      </c>
      <c r="AP88" s="30">
        <v>1</v>
      </c>
      <c r="AQ88" s="27">
        <v>5</v>
      </c>
      <c r="AR88" s="31">
        <v>1</v>
      </c>
      <c r="AS88" s="29">
        <v>2</v>
      </c>
      <c r="AT88" s="30">
        <v>2</v>
      </c>
      <c r="AU88" s="25"/>
      <c r="AV88" s="27"/>
      <c r="AW88" s="31"/>
      <c r="AX88" s="29"/>
      <c r="AY88" s="32"/>
      <c r="AZ88" s="25"/>
      <c r="BA88" s="33"/>
      <c r="BB88" s="31"/>
      <c r="BC88" s="31"/>
      <c r="BD88" s="34"/>
      <c r="BE88" s="26"/>
      <c r="BF88" s="26"/>
      <c r="BG88" s="26"/>
      <c r="BH88" s="27">
        <v>0</v>
      </c>
      <c r="BI88" s="27">
        <v>8</v>
      </c>
      <c r="BJ88" s="28">
        <f t="shared" si="14"/>
        <v>8</v>
      </c>
      <c r="BK88" s="32"/>
      <c r="BL88" s="32"/>
      <c r="BM88" s="35"/>
      <c r="BN88" s="29">
        <v>2</v>
      </c>
      <c r="BO88" s="25"/>
      <c r="BP88" s="36">
        <v>1</v>
      </c>
      <c r="BQ88" s="36">
        <v>3</v>
      </c>
      <c r="BR88" s="37">
        <f t="shared" si="18"/>
        <v>13</v>
      </c>
      <c r="BS88" s="38">
        <v>11</v>
      </c>
      <c r="BT88" s="38" t="s">
        <v>76</v>
      </c>
      <c r="BU88" s="40" t="s">
        <v>134</v>
      </c>
      <c r="BV88" s="39" t="s">
        <v>135</v>
      </c>
      <c r="BW88" s="39"/>
      <c r="BX88" s="39"/>
      <c r="BY88" s="39"/>
      <c r="BZ88" s="39" t="s">
        <v>159</v>
      </c>
      <c r="CA88" s="40" t="s">
        <v>160</v>
      </c>
      <c r="CB88" s="40">
        <v>10</v>
      </c>
      <c r="CC88" s="40" t="s">
        <v>160</v>
      </c>
      <c r="CD88" s="40"/>
      <c r="CE88" s="40"/>
      <c r="CF88" s="40"/>
      <c r="CG88" s="40">
        <v>10</v>
      </c>
      <c r="CH88" s="40">
        <v>6</v>
      </c>
      <c r="CI88" s="24"/>
      <c r="CJ88" s="24"/>
      <c r="CM88">
        <v>1</v>
      </c>
      <c r="CN88" s="40">
        <v>1</v>
      </c>
      <c r="CO88" s="40"/>
    </row>
    <row r="89" spans="1:93" x14ac:dyDescent="0.25">
      <c r="A89">
        <v>716</v>
      </c>
      <c r="B89" s="21">
        <v>43695</v>
      </c>
      <c r="C89">
        <v>421</v>
      </c>
      <c r="D89">
        <v>12</v>
      </c>
      <c r="E89" t="s">
        <v>99</v>
      </c>
      <c r="F89">
        <v>1</v>
      </c>
      <c r="G89">
        <v>3</v>
      </c>
      <c r="H89">
        <v>421</v>
      </c>
      <c r="I89" t="s">
        <v>100</v>
      </c>
      <c r="J89" s="22">
        <f>COUNTIF($C50:C$754,C89)</f>
        <v>3</v>
      </c>
      <c r="K89" s="23">
        <v>1</v>
      </c>
      <c r="L89">
        <f>--_xlfn.CONCAT(M89:N89)</f>
        <v>12</v>
      </c>
      <c r="M89" s="24">
        <v>1</v>
      </c>
      <c r="N89" s="24">
        <v>2</v>
      </c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5">
        <v>1</v>
      </c>
      <c r="AK89" s="26">
        <v>1</v>
      </c>
      <c r="AL89" s="27">
        <v>0</v>
      </c>
      <c r="AM89" s="27">
        <v>2</v>
      </c>
      <c r="AN89" s="28">
        <f t="shared" si="17"/>
        <v>2</v>
      </c>
      <c r="AO89" s="29">
        <v>1</v>
      </c>
      <c r="AP89" s="30">
        <v>1</v>
      </c>
      <c r="AQ89" s="27">
        <v>2</v>
      </c>
      <c r="AR89" s="31">
        <v>1</v>
      </c>
      <c r="AS89" s="29">
        <v>3</v>
      </c>
      <c r="AT89" s="30">
        <v>3</v>
      </c>
      <c r="AU89" s="25"/>
      <c r="AV89" s="27"/>
      <c r="AW89" s="31"/>
      <c r="AX89" s="29"/>
      <c r="AY89" s="32"/>
      <c r="AZ89" s="25"/>
      <c r="BA89" s="33"/>
      <c r="BB89" s="31"/>
      <c r="BC89" s="31"/>
      <c r="BD89" s="34"/>
      <c r="BE89" s="26"/>
      <c r="BF89" s="26"/>
      <c r="BG89" s="26"/>
      <c r="BH89" s="27">
        <v>0</v>
      </c>
      <c r="BI89" s="27">
        <v>8</v>
      </c>
      <c r="BJ89" s="28">
        <f t="shared" si="14"/>
        <v>8</v>
      </c>
      <c r="BK89" s="32"/>
      <c r="BL89" s="32"/>
      <c r="BM89" s="35"/>
      <c r="BN89" s="29">
        <v>2</v>
      </c>
      <c r="BO89" s="25"/>
      <c r="BP89" s="36">
        <v>0</v>
      </c>
      <c r="BQ89" s="36">
        <v>8</v>
      </c>
      <c r="BR89" s="37">
        <f t="shared" si="18"/>
        <v>8</v>
      </c>
      <c r="BS89" s="38">
        <v>1</v>
      </c>
      <c r="BT89" s="38" t="s">
        <v>54</v>
      </c>
      <c r="BU89" s="40" t="s">
        <v>81</v>
      </c>
      <c r="BV89" s="39" t="s">
        <v>82</v>
      </c>
      <c r="BW89" s="39"/>
      <c r="BX89" s="39"/>
      <c r="BY89" s="39"/>
      <c r="BZ89" s="39" t="s">
        <v>83</v>
      </c>
      <c r="CA89" s="40">
        <v>3</v>
      </c>
      <c r="CB89" s="40">
        <v>3</v>
      </c>
      <c r="CC89" s="40">
        <v>3</v>
      </c>
      <c r="CD89" s="40"/>
      <c r="CE89" s="40"/>
      <c r="CF89" s="40"/>
      <c r="CG89" s="40">
        <v>1</v>
      </c>
      <c r="CH89" s="40">
        <v>1</v>
      </c>
      <c r="CI89" s="24"/>
      <c r="CJ89" s="24"/>
      <c r="CM89">
        <v>3</v>
      </c>
      <c r="CN89" s="40">
        <v>1</v>
      </c>
    </row>
    <row r="90" spans="1:93" x14ac:dyDescent="0.25">
      <c r="A90">
        <v>715</v>
      </c>
      <c r="B90" s="21">
        <v>43695</v>
      </c>
      <c r="C90">
        <v>421</v>
      </c>
      <c r="D90">
        <v>10</v>
      </c>
      <c r="E90" t="s">
        <v>99</v>
      </c>
      <c r="F90">
        <v>1</v>
      </c>
      <c r="G90">
        <v>3</v>
      </c>
      <c r="H90">
        <v>421</v>
      </c>
      <c r="I90" t="s">
        <v>100</v>
      </c>
      <c r="J90" s="22">
        <f>COUNTIF($C$112:C276,C90)</f>
        <v>1</v>
      </c>
      <c r="K90" s="22">
        <v>1</v>
      </c>
      <c r="L90">
        <f>--_xlfn.CONCAT(M90:N90)</f>
        <v>10</v>
      </c>
      <c r="M90" s="24">
        <v>1</v>
      </c>
      <c r="N90" s="24">
        <v>0</v>
      </c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5">
        <v>1</v>
      </c>
      <c r="AK90" s="26">
        <v>1</v>
      </c>
      <c r="AL90" s="27">
        <v>4</v>
      </c>
      <c r="AM90" s="27">
        <v>4</v>
      </c>
      <c r="AN90" s="28">
        <f t="shared" si="17"/>
        <v>44</v>
      </c>
      <c r="AO90" s="29">
        <v>1</v>
      </c>
      <c r="AP90" s="30">
        <v>1</v>
      </c>
      <c r="AQ90" s="27">
        <v>1</v>
      </c>
      <c r="AR90" s="31">
        <v>1</v>
      </c>
      <c r="AS90" s="29">
        <v>4</v>
      </c>
      <c r="AT90" s="30">
        <v>4</v>
      </c>
      <c r="AU90" s="25"/>
      <c r="AV90" s="27"/>
      <c r="AW90" s="31"/>
      <c r="AX90" s="29"/>
      <c r="AY90" s="32"/>
      <c r="AZ90" s="25"/>
      <c r="BA90" s="33">
        <v>4</v>
      </c>
      <c r="BB90" s="31">
        <v>2</v>
      </c>
      <c r="BC90" s="31">
        <v>0</v>
      </c>
      <c r="BD90" s="34">
        <f>--_xlfn.CONCAT(BB90:BC90)</f>
        <v>20</v>
      </c>
      <c r="BE90" s="26"/>
      <c r="BF90" s="26"/>
      <c r="BG90" s="26"/>
      <c r="BH90" s="27">
        <v>0</v>
      </c>
      <c r="BI90" s="27">
        <v>8</v>
      </c>
      <c r="BJ90" s="28">
        <f t="shared" si="14"/>
        <v>8</v>
      </c>
      <c r="BK90" s="32"/>
      <c r="BL90" s="32"/>
      <c r="BM90" s="35"/>
      <c r="BN90" s="29">
        <v>2</v>
      </c>
      <c r="BO90" s="25"/>
      <c r="BP90" s="36">
        <v>2</v>
      </c>
      <c r="BQ90" s="36">
        <v>4</v>
      </c>
      <c r="BR90" s="37">
        <f t="shared" si="18"/>
        <v>24</v>
      </c>
      <c r="BS90" s="38">
        <v>11</v>
      </c>
      <c r="BT90" s="38" t="s">
        <v>76</v>
      </c>
      <c r="BU90" s="40" t="s">
        <v>134</v>
      </c>
      <c r="BV90" s="39" t="s">
        <v>135</v>
      </c>
      <c r="BW90" s="38">
        <v>20</v>
      </c>
      <c r="BX90" s="38" t="s">
        <v>95</v>
      </c>
      <c r="BY90" s="43" t="s">
        <v>136</v>
      </c>
      <c r="BZ90" s="39" t="s">
        <v>137</v>
      </c>
      <c r="CA90" s="40" t="s">
        <v>138</v>
      </c>
      <c r="CB90" s="40">
        <v>11</v>
      </c>
      <c r="CC90" s="40" t="s">
        <v>138</v>
      </c>
      <c r="CD90" s="40"/>
      <c r="CE90" s="40"/>
      <c r="CF90" s="40"/>
      <c r="CG90" s="40">
        <v>11</v>
      </c>
      <c r="CH90" s="40">
        <v>6</v>
      </c>
      <c r="CI90" s="24"/>
      <c r="CJ90" s="24"/>
      <c r="CM90">
        <v>3</v>
      </c>
      <c r="CN90" s="40">
        <v>1</v>
      </c>
    </row>
    <row r="91" spans="1:93" x14ac:dyDescent="0.25">
      <c r="A91">
        <v>768</v>
      </c>
      <c r="B91" s="21">
        <v>43696</v>
      </c>
      <c r="C91">
        <v>443</v>
      </c>
      <c r="D91">
        <v>16</v>
      </c>
      <c r="E91" t="s">
        <v>161</v>
      </c>
      <c r="F91">
        <v>1</v>
      </c>
      <c r="G91">
        <v>3</v>
      </c>
      <c r="H91">
        <v>443</v>
      </c>
      <c r="I91" t="s">
        <v>162</v>
      </c>
      <c r="J91" s="22">
        <f>COUNTIF($C$77:C301,C91)</f>
        <v>4</v>
      </c>
      <c r="K91" s="23">
        <v>1</v>
      </c>
      <c r="L91">
        <f>--_xlfn.CONCAT(M91:N91)</f>
        <v>16</v>
      </c>
      <c r="M91" s="24">
        <v>1</v>
      </c>
      <c r="N91" s="24">
        <v>6</v>
      </c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5">
        <v>1</v>
      </c>
      <c r="AK91" s="26">
        <v>1</v>
      </c>
      <c r="AL91" s="27">
        <v>0</v>
      </c>
      <c r="AM91" s="27">
        <v>1</v>
      </c>
      <c r="AN91" s="28">
        <f t="shared" si="17"/>
        <v>1</v>
      </c>
      <c r="AO91" s="29">
        <v>3</v>
      </c>
      <c r="AP91" s="30">
        <v>1</v>
      </c>
      <c r="AQ91" s="27">
        <v>5</v>
      </c>
      <c r="AR91" s="31">
        <v>1</v>
      </c>
      <c r="AS91" s="29">
        <v>4</v>
      </c>
      <c r="AT91" s="30">
        <v>4</v>
      </c>
      <c r="AU91" s="25"/>
      <c r="AV91" s="27"/>
      <c r="AW91" s="31"/>
      <c r="AX91" s="29"/>
      <c r="AY91" s="32"/>
      <c r="AZ91" s="25"/>
      <c r="BA91" s="33"/>
      <c r="BB91" s="31"/>
      <c r="BC91" s="31"/>
      <c r="BD91" s="34"/>
      <c r="BE91" s="26"/>
      <c r="BF91" s="26"/>
      <c r="BG91" s="26"/>
      <c r="BH91" s="27">
        <v>0</v>
      </c>
      <c r="BI91" s="27">
        <v>8</v>
      </c>
      <c r="BJ91" s="28">
        <f t="shared" si="14"/>
        <v>8</v>
      </c>
      <c r="BK91" s="32"/>
      <c r="BL91" s="32"/>
      <c r="BM91" s="35"/>
      <c r="BN91" s="29">
        <v>2</v>
      </c>
      <c r="BO91" s="25"/>
      <c r="BP91" s="36">
        <v>1</v>
      </c>
      <c r="BQ91" s="36">
        <v>6</v>
      </c>
      <c r="BR91" s="37">
        <f t="shared" si="18"/>
        <v>16</v>
      </c>
      <c r="BS91" s="38">
        <v>9</v>
      </c>
      <c r="BT91" s="38" t="s">
        <v>86</v>
      </c>
      <c r="BU91" s="40" t="s">
        <v>127</v>
      </c>
      <c r="BV91" s="39" t="s">
        <v>128</v>
      </c>
      <c r="BW91" s="39"/>
      <c r="BX91" s="39"/>
      <c r="BY91" s="39"/>
      <c r="BZ91" s="39" t="s">
        <v>89</v>
      </c>
      <c r="CA91" s="40">
        <v>15</v>
      </c>
      <c r="CB91" s="40">
        <v>16</v>
      </c>
      <c r="CC91" s="42">
        <v>15</v>
      </c>
      <c r="CD91" s="40"/>
      <c r="CE91" s="40"/>
      <c r="CF91" s="40"/>
      <c r="CG91" s="40">
        <v>8</v>
      </c>
      <c r="CH91" s="40">
        <v>18</v>
      </c>
      <c r="CI91" s="24"/>
      <c r="CM91">
        <v>3</v>
      </c>
      <c r="CN91" s="40">
        <v>1</v>
      </c>
    </row>
    <row r="92" spans="1:93" x14ac:dyDescent="0.25">
      <c r="A92">
        <v>31</v>
      </c>
      <c r="B92" s="21">
        <v>43660</v>
      </c>
      <c r="C92">
        <v>117</v>
      </c>
      <c r="D92">
        <v>7</v>
      </c>
      <c r="E92" t="s">
        <v>58</v>
      </c>
      <c r="F92">
        <v>1</v>
      </c>
      <c r="G92">
        <v>1</v>
      </c>
      <c r="H92">
        <v>117</v>
      </c>
      <c r="I92" t="s">
        <v>167</v>
      </c>
      <c r="J92" s="22">
        <f>COUNTIF($C67:C$754,C92)</f>
        <v>3</v>
      </c>
      <c r="K92" s="23">
        <v>1</v>
      </c>
      <c r="L92">
        <f>--_xlfn.CONCAT(M92:O92)</f>
        <v>7</v>
      </c>
      <c r="M92" s="24">
        <v>0</v>
      </c>
      <c r="N92" s="24">
        <v>7</v>
      </c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5">
        <v>1</v>
      </c>
      <c r="AK92" s="26">
        <v>1</v>
      </c>
      <c r="AL92" s="27">
        <v>0</v>
      </c>
      <c r="AM92" s="27">
        <v>3</v>
      </c>
      <c r="AN92" s="28">
        <f t="shared" si="17"/>
        <v>3</v>
      </c>
      <c r="AO92" s="29">
        <v>1</v>
      </c>
      <c r="AP92" s="30">
        <v>1</v>
      </c>
      <c r="AQ92" s="27">
        <v>4</v>
      </c>
      <c r="AR92" s="31">
        <v>6</v>
      </c>
      <c r="AS92" s="29">
        <v>1</v>
      </c>
      <c r="AT92" s="30">
        <v>1</v>
      </c>
      <c r="AU92" s="25"/>
      <c r="AV92" s="27"/>
      <c r="AW92" s="31"/>
      <c r="AX92" s="29"/>
      <c r="AY92" s="32"/>
      <c r="AZ92" s="25"/>
      <c r="BA92" s="33"/>
      <c r="BB92" s="31"/>
      <c r="BC92" s="31"/>
      <c r="BD92" s="34"/>
      <c r="BE92" s="26"/>
      <c r="BF92" s="26"/>
      <c r="BG92" s="26"/>
      <c r="BH92" s="27">
        <v>0</v>
      </c>
      <c r="BI92" s="27">
        <v>8</v>
      </c>
      <c r="BJ92" s="28">
        <f t="shared" si="14"/>
        <v>8</v>
      </c>
      <c r="BK92" s="32"/>
      <c r="BL92" s="32"/>
      <c r="BM92" s="35"/>
      <c r="BN92" s="29">
        <v>2</v>
      </c>
      <c r="BO92" s="25"/>
      <c r="BP92" s="36">
        <v>0</v>
      </c>
      <c r="BQ92" s="36">
        <v>8</v>
      </c>
      <c r="BR92" s="37">
        <f t="shared" si="18"/>
        <v>8</v>
      </c>
      <c r="BS92" s="38">
        <v>1</v>
      </c>
      <c r="BT92" s="38" t="s">
        <v>54</v>
      </c>
      <c r="BU92" s="40" t="s">
        <v>81</v>
      </c>
      <c r="BV92" s="39" t="s">
        <v>82</v>
      </c>
      <c r="BW92" s="39"/>
      <c r="BX92" s="39"/>
      <c r="BY92" s="39"/>
      <c r="BZ92" s="39" t="s">
        <v>83</v>
      </c>
      <c r="CA92" s="40">
        <v>3</v>
      </c>
      <c r="CB92" s="40">
        <v>3</v>
      </c>
      <c r="CC92" s="40">
        <v>3</v>
      </c>
      <c r="CD92" s="40"/>
      <c r="CE92" s="40"/>
      <c r="CF92" s="40"/>
      <c r="CG92" s="40">
        <v>1</v>
      </c>
      <c r="CH92" s="40">
        <v>1</v>
      </c>
      <c r="CI92" s="24"/>
      <c r="CM92">
        <v>1</v>
      </c>
      <c r="CN92" s="40">
        <v>2</v>
      </c>
    </row>
    <row r="93" spans="1:93" x14ac:dyDescent="0.25">
      <c r="A93">
        <v>875</v>
      </c>
      <c r="B93" s="21">
        <v>43649</v>
      </c>
      <c r="C93">
        <v>52</v>
      </c>
      <c r="D93">
        <v>10</v>
      </c>
      <c r="E93" t="s">
        <v>58</v>
      </c>
      <c r="F93">
        <v>1</v>
      </c>
      <c r="G93">
        <v>1</v>
      </c>
      <c r="H93">
        <v>52</v>
      </c>
      <c r="I93" t="s">
        <v>146</v>
      </c>
      <c r="J93" s="22">
        <f>COUNTIF($C82:C$754,C93)</f>
        <v>3</v>
      </c>
      <c r="K93" s="23">
        <v>1</v>
      </c>
      <c r="L93">
        <f>--_xlfn.CONCAT(M93:N93)</f>
        <v>10</v>
      </c>
      <c r="M93" s="24">
        <v>1</v>
      </c>
      <c r="N93" s="24">
        <v>0</v>
      </c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5">
        <v>1</v>
      </c>
      <c r="AK93" s="26">
        <v>1</v>
      </c>
      <c r="AL93" s="27">
        <v>0</v>
      </c>
      <c r="AM93" s="27">
        <v>1</v>
      </c>
      <c r="AN93" s="28">
        <f t="shared" si="17"/>
        <v>1</v>
      </c>
      <c r="AO93" s="29">
        <v>1</v>
      </c>
      <c r="AP93" s="30">
        <v>1</v>
      </c>
      <c r="AQ93" s="27">
        <v>1</v>
      </c>
      <c r="AR93" s="31">
        <v>1</v>
      </c>
      <c r="AS93" s="29">
        <v>3</v>
      </c>
      <c r="AT93" s="30">
        <v>3</v>
      </c>
      <c r="AU93" s="25"/>
      <c r="AV93" s="27"/>
      <c r="AW93" s="31"/>
      <c r="AX93" s="29"/>
      <c r="AY93" s="32"/>
      <c r="AZ93" s="25"/>
      <c r="BA93" s="33"/>
      <c r="BB93" s="31"/>
      <c r="BC93" s="31"/>
      <c r="BD93" s="34"/>
      <c r="BE93" s="26"/>
      <c r="BF93" s="26"/>
      <c r="BG93" s="26"/>
      <c r="BH93" s="27">
        <v>0</v>
      </c>
      <c r="BI93" s="27">
        <v>8</v>
      </c>
      <c r="BJ93" s="28">
        <f t="shared" si="14"/>
        <v>8</v>
      </c>
      <c r="BK93" s="32"/>
      <c r="BL93" s="32"/>
      <c r="BM93" s="35"/>
      <c r="BN93" s="29">
        <v>2</v>
      </c>
      <c r="BO93" s="25"/>
      <c r="BP93" s="36">
        <v>0</v>
      </c>
      <c r="BQ93" s="36">
        <v>8</v>
      </c>
      <c r="BR93" s="37">
        <f t="shared" si="18"/>
        <v>8</v>
      </c>
      <c r="BS93" s="38">
        <v>1</v>
      </c>
      <c r="BT93" s="38" t="s">
        <v>54</v>
      </c>
      <c r="BU93" s="40" t="s">
        <v>81</v>
      </c>
      <c r="BV93" s="39" t="s">
        <v>82</v>
      </c>
      <c r="BW93" s="39"/>
      <c r="BX93" s="39"/>
      <c r="BY93" s="39"/>
      <c r="BZ93" s="39" t="s">
        <v>83</v>
      </c>
      <c r="CA93" s="40">
        <v>3</v>
      </c>
      <c r="CB93" s="40">
        <v>3</v>
      </c>
      <c r="CC93" s="40">
        <v>3</v>
      </c>
      <c r="CD93" s="40"/>
      <c r="CE93" s="40"/>
      <c r="CF93" s="40"/>
      <c r="CG93" s="40">
        <v>1</v>
      </c>
      <c r="CH93" s="40">
        <v>1</v>
      </c>
      <c r="CI93" s="24"/>
      <c r="CM93">
        <v>1</v>
      </c>
      <c r="CN93" s="40">
        <v>2</v>
      </c>
    </row>
    <row r="94" spans="1:93" x14ac:dyDescent="0.25">
      <c r="A94">
        <v>876</v>
      </c>
      <c r="B94" s="21">
        <v>43649</v>
      </c>
      <c r="C94">
        <v>52</v>
      </c>
      <c r="D94">
        <v>12</v>
      </c>
      <c r="E94" t="s">
        <v>58</v>
      </c>
      <c r="F94">
        <v>1</v>
      </c>
      <c r="G94">
        <v>1</v>
      </c>
      <c r="H94">
        <v>52</v>
      </c>
      <c r="I94" t="s">
        <v>146</v>
      </c>
      <c r="J94" s="22">
        <f>COUNTIF($C$12:C94,C94)</f>
        <v>4</v>
      </c>
      <c r="K94" s="23">
        <v>1</v>
      </c>
      <c r="L94">
        <f>--_xlfn.CONCAT(M94:N94)</f>
        <v>12</v>
      </c>
      <c r="M94" s="24">
        <v>1</v>
      </c>
      <c r="N94" s="24">
        <v>2</v>
      </c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5">
        <v>1</v>
      </c>
      <c r="AK94" s="26">
        <v>1</v>
      </c>
      <c r="AL94" s="27">
        <v>0</v>
      </c>
      <c r="AM94" s="27">
        <v>3</v>
      </c>
      <c r="AN94" s="28">
        <f t="shared" si="17"/>
        <v>3</v>
      </c>
      <c r="AO94" s="29">
        <v>1</v>
      </c>
      <c r="AP94" s="30">
        <v>1</v>
      </c>
      <c r="AQ94" s="27">
        <v>6</v>
      </c>
      <c r="AR94" s="31">
        <v>1</v>
      </c>
      <c r="AS94" s="29">
        <v>6</v>
      </c>
      <c r="AT94" s="30">
        <v>6</v>
      </c>
      <c r="AU94" s="25"/>
      <c r="AV94" s="27"/>
      <c r="AW94" s="31"/>
      <c r="AX94" s="29"/>
      <c r="AY94" s="32"/>
      <c r="AZ94" s="25"/>
      <c r="BA94" s="33"/>
      <c r="BB94" s="31"/>
      <c r="BC94" s="31"/>
      <c r="BD94" s="34"/>
      <c r="BE94" s="26"/>
      <c r="BF94" s="26"/>
      <c r="BG94" s="26"/>
      <c r="BH94" s="27">
        <v>0</v>
      </c>
      <c r="BI94" s="27">
        <v>8</v>
      </c>
      <c r="BJ94" s="28">
        <f t="shared" si="14"/>
        <v>8</v>
      </c>
      <c r="BK94" s="32"/>
      <c r="BL94" s="32"/>
      <c r="BM94" s="35"/>
      <c r="BN94" s="29">
        <v>2</v>
      </c>
      <c r="BO94" s="25"/>
      <c r="BP94" s="36">
        <v>2</v>
      </c>
      <c r="BQ94" s="36">
        <v>0</v>
      </c>
      <c r="BR94" s="37">
        <f t="shared" si="18"/>
        <v>20</v>
      </c>
      <c r="BS94" s="38" t="s">
        <v>66</v>
      </c>
      <c r="BT94" s="38" t="s">
        <v>60</v>
      </c>
      <c r="BU94" s="40" t="s">
        <v>67</v>
      </c>
      <c r="BV94" s="39" t="s">
        <v>68</v>
      </c>
      <c r="BW94" s="39"/>
      <c r="BX94" s="39"/>
      <c r="BY94" s="39"/>
      <c r="BZ94" s="39" t="s">
        <v>69</v>
      </c>
      <c r="CA94" s="40">
        <v>9</v>
      </c>
      <c r="CB94" s="40">
        <v>9</v>
      </c>
      <c r="CC94" s="40">
        <v>9</v>
      </c>
      <c r="CD94" s="40"/>
      <c r="CE94" s="40"/>
      <c r="CF94" s="40"/>
      <c r="CG94" s="40">
        <v>5</v>
      </c>
      <c r="CH94" s="40">
        <v>4</v>
      </c>
      <c r="CI94" s="24"/>
      <c r="CM94">
        <v>1</v>
      </c>
      <c r="CN94" s="40">
        <v>2</v>
      </c>
    </row>
    <row r="95" spans="1:93" x14ac:dyDescent="0.25">
      <c r="A95">
        <v>50</v>
      </c>
      <c r="B95" s="21">
        <v>43660</v>
      </c>
      <c r="C95">
        <v>123</v>
      </c>
      <c r="D95">
        <v>6</v>
      </c>
      <c r="E95" t="s">
        <v>58</v>
      </c>
      <c r="F95">
        <v>1</v>
      </c>
      <c r="G95">
        <v>1</v>
      </c>
      <c r="H95">
        <v>123</v>
      </c>
      <c r="I95" t="s">
        <v>65</v>
      </c>
      <c r="J95" s="22">
        <f>COUNTIF($C67:C$754,C95)</f>
        <v>7</v>
      </c>
      <c r="K95" s="23">
        <v>1</v>
      </c>
      <c r="L95">
        <f t="shared" ref="L95:L102" si="19">--_xlfn.CONCAT(M95:O95)</f>
        <v>6</v>
      </c>
      <c r="M95" s="24">
        <v>0</v>
      </c>
      <c r="N95" s="24">
        <v>6</v>
      </c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5">
        <v>1</v>
      </c>
      <c r="AK95" s="26">
        <v>1</v>
      </c>
      <c r="AL95" s="27">
        <v>0</v>
      </c>
      <c r="AM95" s="27">
        <v>2</v>
      </c>
      <c r="AN95" s="28">
        <f t="shared" si="17"/>
        <v>2</v>
      </c>
      <c r="AO95" s="29">
        <v>1</v>
      </c>
      <c r="AP95" s="30">
        <v>1</v>
      </c>
      <c r="AQ95" s="27">
        <v>6</v>
      </c>
      <c r="AR95" s="31">
        <v>1</v>
      </c>
      <c r="AS95" s="29">
        <v>4</v>
      </c>
      <c r="AT95" s="30">
        <v>4</v>
      </c>
      <c r="AU95" s="25"/>
      <c r="AV95" s="27"/>
      <c r="AW95" s="31"/>
      <c r="AX95" s="29"/>
      <c r="AY95" s="32"/>
      <c r="AZ95" s="25"/>
      <c r="BA95" s="33"/>
      <c r="BB95" s="31"/>
      <c r="BC95" s="31"/>
      <c r="BD95" s="34"/>
      <c r="BE95" s="26"/>
      <c r="BF95" s="26"/>
      <c r="BG95" s="26"/>
      <c r="BH95" s="27">
        <v>0</v>
      </c>
      <c r="BI95" s="27">
        <v>8</v>
      </c>
      <c r="BJ95" s="28">
        <f t="shared" si="14"/>
        <v>8</v>
      </c>
      <c r="BK95" s="32"/>
      <c r="BL95" s="32"/>
      <c r="BM95" s="35"/>
      <c r="BN95" s="29">
        <v>2</v>
      </c>
      <c r="BO95" s="25"/>
      <c r="BP95" s="36">
        <v>0</v>
      </c>
      <c r="BQ95" s="36">
        <v>8</v>
      </c>
      <c r="BR95" s="37">
        <f t="shared" si="18"/>
        <v>8</v>
      </c>
      <c r="BS95" s="38">
        <v>1</v>
      </c>
      <c r="BT95" s="38" t="s">
        <v>54</v>
      </c>
      <c r="BU95" s="40" t="s">
        <v>81</v>
      </c>
      <c r="BV95" s="39" t="s">
        <v>82</v>
      </c>
      <c r="BW95" s="39"/>
      <c r="BX95" s="39"/>
      <c r="BY95" s="39"/>
      <c r="BZ95" s="39" t="s">
        <v>83</v>
      </c>
      <c r="CA95" s="40">
        <v>3</v>
      </c>
      <c r="CB95" s="40">
        <v>3</v>
      </c>
      <c r="CC95" s="40">
        <v>3</v>
      </c>
      <c r="CD95" s="40"/>
      <c r="CE95" s="40"/>
      <c r="CF95" s="40"/>
      <c r="CG95" s="40">
        <v>1</v>
      </c>
      <c r="CH95" s="40">
        <v>1</v>
      </c>
      <c r="CI95" s="24"/>
      <c r="CM95">
        <v>1</v>
      </c>
      <c r="CN95" s="40">
        <v>2</v>
      </c>
    </row>
    <row r="96" spans="1:93" x14ac:dyDescent="0.25">
      <c r="A96">
        <v>39</v>
      </c>
      <c r="B96" s="21">
        <v>43660</v>
      </c>
      <c r="C96">
        <v>123</v>
      </c>
      <c r="D96">
        <v>11</v>
      </c>
      <c r="E96" t="s">
        <v>58</v>
      </c>
      <c r="F96">
        <v>1</v>
      </c>
      <c r="G96">
        <v>1</v>
      </c>
      <c r="H96">
        <v>123</v>
      </c>
      <c r="I96" t="s">
        <v>65</v>
      </c>
      <c r="J96" s="22">
        <f>COUNTIF($C$135:C234,C96)</f>
        <v>2</v>
      </c>
      <c r="K96" s="23">
        <v>3</v>
      </c>
      <c r="L96">
        <f t="shared" si="19"/>
        <v>11</v>
      </c>
      <c r="M96" s="24">
        <v>1</v>
      </c>
      <c r="N96" s="24">
        <v>1</v>
      </c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5">
        <v>1</v>
      </c>
      <c r="AK96" s="26">
        <v>2</v>
      </c>
      <c r="AL96" s="27">
        <v>0</v>
      </c>
      <c r="AM96" s="27">
        <v>1</v>
      </c>
      <c r="AN96" s="28">
        <f t="shared" si="17"/>
        <v>1</v>
      </c>
      <c r="AO96" s="29">
        <v>1</v>
      </c>
      <c r="AP96" s="30">
        <v>1</v>
      </c>
      <c r="AQ96" s="27">
        <v>1</v>
      </c>
      <c r="AR96" s="31">
        <v>1</v>
      </c>
      <c r="AS96" s="29">
        <v>4</v>
      </c>
      <c r="AT96" s="30">
        <v>4</v>
      </c>
      <c r="AU96" s="25"/>
      <c r="AV96" s="27"/>
      <c r="AW96" s="31"/>
      <c r="AX96" s="29"/>
      <c r="AY96" s="32"/>
      <c r="AZ96" s="25"/>
      <c r="BA96" s="33"/>
      <c r="BB96" s="31"/>
      <c r="BC96" s="31"/>
      <c r="BD96" s="34"/>
      <c r="BE96" s="26"/>
      <c r="BF96" s="26"/>
      <c r="BG96" s="26"/>
      <c r="BH96" s="27">
        <v>0</v>
      </c>
      <c r="BI96" s="27">
        <v>8</v>
      </c>
      <c r="BJ96" s="28">
        <f t="shared" si="14"/>
        <v>8</v>
      </c>
      <c r="BK96" s="32"/>
      <c r="BL96" s="32"/>
      <c r="BM96" s="35"/>
      <c r="BN96" s="29">
        <v>2</v>
      </c>
      <c r="BO96" s="25"/>
      <c r="BP96" s="36">
        <v>0</v>
      </c>
      <c r="BQ96" s="36">
        <v>1</v>
      </c>
      <c r="BR96" s="37">
        <f t="shared" si="18"/>
        <v>1</v>
      </c>
      <c r="BS96" s="38">
        <v>10</v>
      </c>
      <c r="BT96" s="38" t="s">
        <v>60</v>
      </c>
      <c r="BU96" s="40" t="s">
        <v>61</v>
      </c>
      <c r="BV96" s="39" t="s">
        <v>62</v>
      </c>
      <c r="BW96" s="39"/>
      <c r="BX96" s="39"/>
      <c r="BY96" s="39"/>
      <c r="BZ96" s="39" t="s">
        <v>63</v>
      </c>
      <c r="CA96" s="40">
        <v>11</v>
      </c>
      <c r="CB96" s="40">
        <v>12</v>
      </c>
      <c r="CC96" s="40">
        <v>11</v>
      </c>
      <c r="CD96" s="40"/>
      <c r="CE96" s="40"/>
      <c r="CF96" s="40"/>
      <c r="CG96" s="40">
        <v>6</v>
      </c>
      <c r="CH96" s="40">
        <v>5</v>
      </c>
      <c r="CI96" s="24" t="s">
        <v>64</v>
      </c>
      <c r="CM96">
        <v>1</v>
      </c>
      <c r="CN96" s="40">
        <v>2</v>
      </c>
    </row>
    <row r="97" spans="1:93" x14ac:dyDescent="0.25">
      <c r="A97">
        <v>55</v>
      </c>
      <c r="B97" s="21">
        <v>43660</v>
      </c>
      <c r="C97">
        <v>125</v>
      </c>
      <c r="D97">
        <v>14</v>
      </c>
      <c r="E97" t="s">
        <v>58</v>
      </c>
      <c r="F97">
        <v>1</v>
      </c>
      <c r="G97">
        <v>1</v>
      </c>
      <c r="H97">
        <v>125</v>
      </c>
      <c r="I97" t="s">
        <v>168</v>
      </c>
      <c r="J97" s="22">
        <f>COUNTIF($A42:C$754,C97)</f>
        <v>4</v>
      </c>
      <c r="K97" s="23">
        <v>1</v>
      </c>
      <c r="L97">
        <f t="shared" si="19"/>
        <v>14</v>
      </c>
      <c r="M97" s="24">
        <v>1</v>
      </c>
      <c r="N97" s="24">
        <v>4</v>
      </c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5">
        <v>1</v>
      </c>
      <c r="AK97" s="26">
        <v>1</v>
      </c>
      <c r="AL97" s="27">
        <v>3</v>
      </c>
      <c r="AM97" s="27">
        <v>8</v>
      </c>
      <c r="AN97" s="28">
        <f t="shared" si="17"/>
        <v>38</v>
      </c>
      <c r="AO97" s="29">
        <v>1</v>
      </c>
      <c r="AP97" s="30">
        <v>1</v>
      </c>
      <c r="AQ97" s="27">
        <v>2</v>
      </c>
      <c r="AR97" s="31">
        <v>6</v>
      </c>
      <c r="AS97" s="29">
        <v>2</v>
      </c>
      <c r="AT97" s="30">
        <v>7</v>
      </c>
      <c r="AU97" s="25"/>
      <c r="AV97" s="27"/>
      <c r="AW97" s="31"/>
      <c r="AX97" s="29"/>
      <c r="AY97" s="32"/>
      <c r="AZ97" s="25"/>
      <c r="BA97" s="33"/>
      <c r="BB97" s="31"/>
      <c r="BC97" s="31"/>
      <c r="BD97" s="34"/>
      <c r="BE97" s="26"/>
      <c r="BF97" s="26"/>
      <c r="BG97" s="26"/>
      <c r="BH97" s="27">
        <v>0</v>
      </c>
      <c r="BI97" s="27">
        <v>8</v>
      </c>
      <c r="BJ97" s="28">
        <f t="shared" si="14"/>
        <v>8</v>
      </c>
      <c r="BK97" s="32"/>
      <c r="BL97" s="32"/>
      <c r="BM97" s="35"/>
      <c r="BN97" s="29">
        <v>2</v>
      </c>
      <c r="BO97" s="25"/>
      <c r="BP97" s="36">
        <v>0</v>
      </c>
      <c r="BQ97" s="36">
        <v>2</v>
      </c>
      <c r="BR97" s="37">
        <f t="shared" si="18"/>
        <v>2</v>
      </c>
      <c r="BS97" s="38">
        <v>1</v>
      </c>
      <c r="BT97" s="38" t="s">
        <v>54</v>
      </c>
      <c r="BU97" t="s">
        <v>55</v>
      </c>
      <c r="BV97" s="24" t="s">
        <v>56</v>
      </c>
      <c r="BW97" s="24"/>
      <c r="BX97" s="24"/>
      <c r="BY97" s="24"/>
      <c r="BZ97" s="39" t="s">
        <v>57</v>
      </c>
      <c r="CA97" s="40">
        <v>5</v>
      </c>
      <c r="CB97" s="40">
        <v>5</v>
      </c>
      <c r="CC97" s="40">
        <v>5</v>
      </c>
      <c r="CD97" s="40"/>
      <c r="CE97" s="40"/>
      <c r="CF97" s="40"/>
      <c r="CG97" s="40">
        <v>3</v>
      </c>
      <c r="CH97" s="40">
        <v>1</v>
      </c>
      <c r="CM97">
        <v>1</v>
      </c>
      <c r="CN97" s="40">
        <v>2</v>
      </c>
    </row>
    <row r="98" spans="1:93" x14ac:dyDescent="0.25">
      <c r="A98">
        <v>60</v>
      </c>
      <c r="B98" s="21">
        <v>43660</v>
      </c>
      <c r="C98">
        <v>126</v>
      </c>
      <c r="D98">
        <v>4</v>
      </c>
      <c r="E98" t="s">
        <v>58</v>
      </c>
      <c r="F98">
        <v>1</v>
      </c>
      <c r="G98">
        <v>1</v>
      </c>
      <c r="I98" t="s">
        <v>84</v>
      </c>
      <c r="J98" s="22">
        <f>COUNTIF($C65:C$754,C98)</f>
        <v>6</v>
      </c>
      <c r="K98" s="23"/>
      <c r="L98">
        <f t="shared" si="19"/>
        <v>4</v>
      </c>
      <c r="M98" s="24">
        <v>0</v>
      </c>
      <c r="N98" s="24">
        <v>4</v>
      </c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5">
        <v>1</v>
      </c>
      <c r="AK98" s="26">
        <v>2</v>
      </c>
      <c r="AL98" s="27">
        <v>0</v>
      </c>
      <c r="AM98" s="27">
        <v>3</v>
      </c>
      <c r="AN98" s="28">
        <f t="shared" si="17"/>
        <v>3</v>
      </c>
      <c r="AO98" s="29">
        <v>1</v>
      </c>
      <c r="AP98" s="30">
        <v>1</v>
      </c>
      <c r="AQ98" s="27">
        <v>6</v>
      </c>
      <c r="AR98" s="31">
        <v>1</v>
      </c>
      <c r="AS98" s="29">
        <v>2</v>
      </c>
      <c r="AT98" s="30">
        <v>2</v>
      </c>
      <c r="AU98" s="25"/>
      <c r="AV98" s="27"/>
      <c r="AW98" s="31"/>
      <c r="AX98" s="29"/>
      <c r="AY98" s="32"/>
      <c r="AZ98" s="25"/>
      <c r="BA98" s="33"/>
      <c r="BB98" s="31"/>
      <c r="BC98" s="31"/>
      <c r="BD98" s="34"/>
      <c r="BE98" s="26"/>
      <c r="BF98" s="26"/>
      <c r="BG98" s="26"/>
      <c r="BH98" s="27">
        <v>0</v>
      </c>
      <c r="BI98" s="27">
        <v>8</v>
      </c>
      <c r="BJ98" s="28">
        <f t="shared" si="14"/>
        <v>8</v>
      </c>
      <c r="BK98" s="32"/>
      <c r="BL98" s="32"/>
      <c r="BM98" s="35"/>
      <c r="BN98" s="29">
        <v>2</v>
      </c>
      <c r="BO98" s="25"/>
      <c r="BP98" s="36">
        <v>0</v>
      </c>
      <c r="BQ98" s="36">
        <v>7</v>
      </c>
      <c r="BR98" s="37">
        <f t="shared" si="18"/>
        <v>7</v>
      </c>
      <c r="BS98" s="38">
        <v>5</v>
      </c>
      <c r="BT98" s="38" t="s">
        <v>76</v>
      </c>
      <c r="BU98" s="40" t="s">
        <v>77</v>
      </c>
      <c r="BV98" s="39" t="s">
        <v>78</v>
      </c>
      <c r="BW98" s="39"/>
      <c r="BX98" s="39"/>
      <c r="BY98" s="39"/>
      <c r="BZ98" s="39" t="s">
        <v>79</v>
      </c>
      <c r="CA98" s="40">
        <v>4</v>
      </c>
      <c r="CB98" s="40">
        <v>4</v>
      </c>
      <c r="CC98" s="40">
        <v>4</v>
      </c>
      <c r="CD98" s="40"/>
      <c r="CE98" s="40"/>
      <c r="CF98" s="40"/>
      <c r="CG98" s="40">
        <v>2</v>
      </c>
      <c r="CH98" s="40">
        <v>2</v>
      </c>
      <c r="CI98" s="24"/>
      <c r="CM98">
        <v>1</v>
      </c>
      <c r="CN98" s="40">
        <v>2</v>
      </c>
    </row>
    <row r="99" spans="1:93" x14ac:dyDescent="0.25">
      <c r="A99">
        <v>63</v>
      </c>
      <c r="B99" s="21">
        <v>43660</v>
      </c>
      <c r="C99">
        <v>126</v>
      </c>
      <c r="D99">
        <v>7</v>
      </c>
      <c r="E99" t="s">
        <v>58</v>
      </c>
      <c r="F99">
        <v>1</v>
      </c>
      <c r="G99">
        <v>1</v>
      </c>
      <c r="H99">
        <v>126</v>
      </c>
      <c r="I99" t="s">
        <v>84</v>
      </c>
      <c r="J99" s="22">
        <f>COUNTIF($C51:C$754,C99)</f>
        <v>7</v>
      </c>
      <c r="K99" s="23">
        <v>4</v>
      </c>
      <c r="L99">
        <f t="shared" si="19"/>
        <v>7</v>
      </c>
      <c r="M99" s="24">
        <v>0</v>
      </c>
      <c r="N99" s="24">
        <v>7</v>
      </c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5">
        <v>1</v>
      </c>
      <c r="AK99" s="26">
        <v>2</v>
      </c>
      <c r="AL99" s="27">
        <v>0</v>
      </c>
      <c r="AM99" s="27">
        <v>1</v>
      </c>
      <c r="AN99" s="28">
        <f t="shared" si="17"/>
        <v>1</v>
      </c>
      <c r="AO99" s="29">
        <v>1</v>
      </c>
      <c r="AP99" s="30">
        <v>1</v>
      </c>
      <c r="AQ99" s="27">
        <v>6</v>
      </c>
      <c r="AR99" s="31">
        <v>1</v>
      </c>
      <c r="AS99" s="29">
        <v>2</v>
      </c>
      <c r="AT99" s="30">
        <v>2</v>
      </c>
      <c r="AU99" s="25"/>
      <c r="AV99" s="27"/>
      <c r="AW99" s="31"/>
      <c r="AX99" s="29"/>
      <c r="AY99" s="32"/>
      <c r="AZ99" s="25"/>
      <c r="BA99" s="33"/>
      <c r="BB99" s="31"/>
      <c r="BC99" s="31"/>
      <c r="BD99" s="34"/>
      <c r="BE99" s="26"/>
      <c r="BF99" s="26"/>
      <c r="BG99" s="26"/>
      <c r="BH99" s="27">
        <v>0</v>
      </c>
      <c r="BI99" s="27">
        <v>8</v>
      </c>
      <c r="BJ99" s="28">
        <f t="shared" si="14"/>
        <v>8</v>
      </c>
      <c r="BK99" s="32"/>
      <c r="BL99" s="32"/>
      <c r="BM99" s="35"/>
      <c r="BN99" s="29">
        <v>2</v>
      </c>
      <c r="BO99" s="25"/>
      <c r="BP99" s="36">
        <v>0</v>
      </c>
      <c r="BQ99" s="36">
        <v>7</v>
      </c>
      <c r="BR99" s="37">
        <f t="shared" si="18"/>
        <v>7</v>
      </c>
      <c r="BS99" s="38">
        <v>5</v>
      </c>
      <c r="BT99" s="38" t="s">
        <v>76</v>
      </c>
      <c r="BU99" s="40" t="s">
        <v>77</v>
      </c>
      <c r="BV99" s="39" t="s">
        <v>78</v>
      </c>
      <c r="BW99" s="39"/>
      <c r="BX99" s="39"/>
      <c r="BY99" s="39"/>
      <c r="BZ99" s="39" t="s">
        <v>79</v>
      </c>
      <c r="CA99" s="40">
        <v>4</v>
      </c>
      <c r="CB99" s="40">
        <v>4</v>
      </c>
      <c r="CC99" s="40">
        <v>4</v>
      </c>
      <c r="CD99" s="40"/>
      <c r="CE99" s="40"/>
      <c r="CF99" s="40"/>
      <c r="CG99" s="40">
        <v>2</v>
      </c>
      <c r="CH99" s="40">
        <v>2</v>
      </c>
      <c r="CI99" s="24"/>
      <c r="CM99">
        <v>1</v>
      </c>
      <c r="CN99" s="40">
        <v>2</v>
      </c>
    </row>
    <row r="100" spans="1:93" x14ac:dyDescent="0.25">
      <c r="A100">
        <v>65</v>
      </c>
      <c r="B100" s="21">
        <v>43660</v>
      </c>
      <c r="C100">
        <v>126</v>
      </c>
      <c r="D100">
        <v>9</v>
      </c>
      <c r="E100" t="s">
        <v>58</v>
      </c>
      <c r="F100">
        <v>1</v>
      </c>
      <c r="G100">
        <v>1</v>
      </c>
      <c r="I100" t="s">
        <v>84</v>
      </c>
      <c r="J100" s="22">
        <f>COUNTIF($C51:C$754,C100)</f>
        <v>7</v>
      </c>
      <c r="K100" s="23"/>
      <c r="L100">
        <f t="shared" si="19"/>
        <v>9</v>
      </c>
      <c r="M100" s="24">
        <v>0</v>
      </c>
      <c r="N100" s="24">
        <v>9</v>
      </c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5">
        <v>1</v>
      </c>
      <c r="AK100" s="26">
        <v>5</v>
      </c>
      <c r="AL100" s="27">
        <v>0</v>
      </c>
      <c r="AM100" s="27">
        <v>1</v>
      </c>
      <c r="AN100" s="28">
        <f t="shared" si="17"/>
        <v>1</v>
      </c>
      <c r="AO100" s="29">
        <v>5</v>
      </c>
      <c r="AP100" s="30">
        <v>1</v>
      </c>
      <c r="AQ100" s="27">
        <v>7</v>
      </c>
      <c r="AR100" s="31">
        <v>1</v>
      </c>
      <c r="AS100" s="29">
        <v>2</v>
      </c>
      <c r="AT100" s="30">
        <v>2</v>
      </c>
      <c r="AU100" s="25"/>
      <c r="AV100" s="27"/>
      <c r="AW100" s="31"/>
      <c r="AX100" s="29"/>
      <c r="AY100" s="32"/>
      <c r="AZ100" s="25"/>
      <c r="BA100" s="33"/>
      <c r="BB100" s="31"/>
      <c r="BC100" s="31"/>
      <c r="BD100" s="34"/>
      <c r="BE100" s="26"/>
      <c r="BF100" s="26"/>
      <c r="BG100" s="26"/>
      <c r="BH100" s="27">
        <v>0</v>
      </c>
      <c r="BI100" s="27">
        <v>8</v>
      </c>
      <c r="BJ100" s="28">
        <f t="shared" si="14"/>
        <v>8</v>
      </c>
      <c r="BK100" s="32"/>
      <c r="BL100" s="32"/>
      <c r="BM100" s="35"/>
      <c r="BN100" s="29">
        <v>2</v>
      </c>
      <c r="BO100" s="25"/>
      <c r="BP100" s="36">
        <v>0</v>
      </c>
      <c r="BQ100" s="36">
        <v>7</v>
      </c>
      <c r="BR100" s="37">
        <f t="shared" si="18"/>
        <v>7</v>
      </c>
      <c r="BS100" s="38">
        <v>5</v>
      </c>
      <c r="BT100" s="38" t="s">
        <v>76</v>
      </c>
      <c r="BU100" s="40" t="s">
        <v>77</v>
      </c>
      <c r="BV100" s="39" t="s">
        <v>78</v>
      </c>
      <c r="BW100" s="39"/>
      <c r="BX100" s="39"/>
      <c r="BY100" s="39"/>
      <c r="BZ100" s="39" t="s">
        <v>79</v>
      </c>
      <c r="CA100" s="40">
        <v>4</v>
      </c>
      <c r="CB100" s="40">
        <v>4</v>
      </c>
      <c r="CC100" s="40">
        <v>4</v>
      </c>
      <c r="CD100" s="40"/>
      <c r="CE100" s="40"/>
      <c r="CF100" s="40"/>
      <c r="CG100" s="40">
        <v>2</v>
      </c>
      <c r="CH100" s="40">
        <v>2</v>
      </c>
      <c r="CI100" s="24"/>
      <c r="CM100">
        <v>1</v>
      </c>
      <c r="CN100" s="40">
        <v>2</v>
      </c>
    </row>
    <row r="101" spans="1:93" x14ac:dyDescent="0.25">
      <c r="A101">
        <v>880</v>
      </c>
      <c r="B101" s="21">
        <v>43649</v>
      </c>
      <c r="C101">
        <v>53</v>
      </c>
      <c r="D101">
        <v>12</v>
      </c>
      <c r="E101" t="s">
        <v>58</v>
      </c>
      <c r="F101">
        <v>1</v>
      </c>
      <c r="G101">
        <v>1</v>
      </c>
      <c r="I101" t="s">
        <v>74</v>
      </c>
      <c r="J101" s="22">
        <f>COUNTIF($A14:C$754,C101)</f>
        <v>8</v>
      </c>
      <c r="K101" s="23"/>
      <c r="L101">
        <f t="shared" si="19"/>
        <v>12</v>
      </c>
      <c r="M101" s="24">
        <v>1</v>
      </c>
      <c r="N101" s="24">
        <v>2</v>
      </c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5">
        <v>1</v>
      </c>
      <c r="AK101" s="26">
        <v>1</v>
      </c>
      <c r="AL101" s="27">
        <v>3</v>
      </c>
      <c r="AM101" s="27">
        <v>8</v>
      </c>
      <c r="AN101" s="28">
        <f t="shared" si="17"/>
        <v>38</v>
      </c>
      <c r="AO101" s="29">
        <v>1</v>
      </c>
      <c r="AP101" s="30">
        <v>1</v>
      </c>
      <c r="AQ101" s="27">
        <v>5</v>
      </c>
      <c r="AR101" s="31">
        <v>1</v>
      </c>
      <c r="AS101" s="29">
        <v>6</v>
      </c>
      <c r="AT101" s="30">
        <v>6</v>
      </c>
      <c r="AU101" s="25"/>
      <c r="AV101" s="27"/>
      <c r="AW101" s="31"/>
      <c r="AX101" s="29"/>
      <c r="AY101" s="32"/>
      <c r="AZ101" s="25"/>
      <c r="BA101" s="33"/>
      <c r="BB101" s="31"/>
      <c r="BC101" s="31"/>
      <c r="BD101" s="34"/>
      <c r="BE101" s="26"/>
      <c r="BF101" s="26"/>
      <c r="BG101" s="26"/>
      <c r="BH101" s="27">
        <v>0</v>
      </c>
      <c r="BI101" s="27">
        <v>8</v>
      </c>
      <c r="BJ101" s="28">
        <f t="shared" si="14"/>
        <v>8</v>
      </c>
      <c r="BK101" s="32"/>
      <c r="BL101" s="32"/>
      <c r="BM101" s="35"/>
      <c r="BN101" s="29">
        <v>2</v>
      </c>
      <c r="BO101" s="25"/>
      <c r="BP101" s="36">
        <v>2</v>
      </c>
      <c r="BQ101" s="36">
        <v>6</v>
      </c>
      <c r="BR101" s="37">
        <f t="shared" si="18"/>
        <v>26</v>
      </c>
      <c r="BS101" s="38">
        <v>1</v>
      </c>
      <c r="BT101" s="38" t="s">
        <v>54</v>
      </c>
      <c r="BU101" t="s">
        <v>55</v>
      </c>
      <c r="BV101" s="24" t="s">
        <v>56</v>
      </c>
      <c r="BW101" s="24"/>
      <c r="BX101" s="24"/>
      <c r="BY101" s="24"/>
      <c r="BZ101" s="39" t="s">
        <v>57</v>
      </c>
      <c r="CA101" s="40">
        <v>5</v>
      </c>
      <c r="CB101" s="40">
        <v>5</v>
      </c>
      <c r="CC101" s="40">
        <v>5</v>
      </c>
      <c r="CD101" s="40"/>
      <c r="CE101" s="40"/>
      <c r="CF101" s="40"/>
      <c r="CG101" s="40">
        <v>3</v>
      </c>
      <c r="CH101" s="40">
        <v>1</v>
      </c>
      <c r="CM101">
        <v>1</v>
      </c>
      <c r="CN101" s="40">
        <v>2</v>
      </c>
    </row>
    <row r="102" spans="1:93" x14ac:dyDescent="0.25">
      <c r="A102">
        <v>881</v>
      </c>
      <c r="B102" s="21">
        <v>43649</v>
      </c>
      <c r="C102">
        <v>53</v>
      </c>
      <c r="D102">
        <v>13</v>
      </c>
      <c r="E102" t="s">
        <v>58</v>
      </c>
      <c r="F102">
        <v>1</v>
      </c>
      <c r="G102">
        <v>1</v>
      </c>
      <c r="H102">
        <v>53</v>
      </c>
      <c r="I102" t="s">
        <v>74</v>
      </c>
      <c r="J102" s="22">
        <f>COUNTIF($A12:C$754,C102)</f>
        <v>9</v>
      </c>
      <c r="K102" s="23">
        <v>3</v>
      </c>
      <c r="L102">
        <f t="shared" si="19"/>
        <v>13</v>
      </c>
      <c r="M102" s="24">
        <v>1</v>
      </c>
      <c r="N102" s="24">
        <v>3</v>
      </c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5">
        <v>1</v>
      </c>
      <c r="AK102" s="26">
        <v>1</v>
      </c>
      <c r="AL102" s="27">
        <v>3</v>
      </c>
      <c r="AM102" s="27">
        <v>9</v>
      </c>
      <c r="AN102" s="28">
        <f t="shared" si="17"/>
        <v>39</v>
      </c>
      <c r="AO102" s="29">
        <v>1</v>
      </c>
      <c r="AP102" s="30">
        <v>1</v>
      </c>
      <c r="AQ102" s="27">
        <v>5</v>
      </c>
      <c r="AR102" s="31">
        <v>1</v>
      </c>
      <c r="AS102" s="29">
        <v>7</v>
      </c>
      <c r="AT102" s="30">
        <v>7</v>
      </c>
      <c r="AU102" s="25"/>
      <c r="AV102" s="27"/>
      <c r="AW102" s="31"/>
      <c r="AX102" s="29"/>
      <c r="AY102" s="32"/>
      <c r="AZ102" s="25"/>
      <c r="BA102" s="33"/>
      <c r="BB102" s="31"/>
      <c r="BC102" s="31"/>
      <c r="BD102" s="34"/>
      <c r="BE102" s="26"/>
      <c r="BF102" s="26"/>
      <c r="BG102" s="26"/>
      <c r="BH102" s="27">
        <v>0</v>
      </c>
      <c r="BI102" s="27">
        <v>8</v>
      </c>
      <c r="BJ102" s="28">
        <f t="shared" si="14"/>
        <v>8</v>
      </c>
      <c r="BK102" s="32"/>
      <c r="BL102" s="32"/>
      <c r="BM102" s="35"/>
      <c r="BN102" s="29">
        <v>2</v>
      </c>
      <c r="BO102" s="25"/>
      <c r="BP102" s="36">
        <v>0</v>
      </c>
      <c r="BQ102" s="36">
        <v>2</v>
      </c>
      <c r="BR102" s="37">
        <f t="shared" si="18"/>
        <v>2</v>
      </c>
      <c r="BS102" s="38">
        <v>1</v>
      </c>
      <c r="BT102" s="38" t="s">
        <v>54</v>
      </c>
      <c r="BU102" t="s">
        <v>55</v>
      </c>
      <c r="BV102" s="24" t="s">
        <v>56</v>
      </c>
      <c r="BW102" s="24"/>
      <c r="BX102" s="24"/>
      <c r="BY102" s="24"/>
      <c r="BZ102" s="39" t="s">
        <v>57</v>
      </c>
      <c r="CA102" s="40">
        <v>5</v>
      </c>
      <c r="CB102" s="40">
        <v>5</v>
      </c>
      <c r="CC102" s="40">
        <v>5</v>
      </c>
      <c r="CD102" s="40"/>
      <c r="CE102" s="40"/>
      <c r="CF102" s="40"/>
      <c r="CG102" s="40">
        <v>3</v>
      </c>
      <c r="CH102" s="40">
        <v>1</v>
      </c>
      <c r="CM102">
        <v>1</v>
      </c>
      <c r="CN102" s="40">
        <v>2</v>
      </c>
    </row>
    <row r="103" spans="1:93" x14ac:dyDescent="0.25">
      <c r="A103">
        <v>895</v>
      </c>
      <c r="B103" s="21">
        <v>43649</v>
      </c>
      <c r="C103">
        <v>55</v>
      </c>
      <c r="D103">
        <v>4</v>
      </c>
      <c r="E103" t="s">
        <v>58</v>
      </c>
      <c r="F103">
        <v>1</v>
      </c>
      <c r="G103">
        <v>1</v>
      </c>
      <c r="H103">
        <v>55</v>
      </c>
      <c r="I103" t="s">
        <v>148</v>
      </c>
      <c r="J103" s="22">
        <f>COUNTIF($A13:C$754,C103)</f>
        <v>4</v>
      </c>
      <c r="K103" s="23">
        <v>1</v>
      </c>
      <c r="L103">
        <f>--_xlfn.CONCAT(M103:N103)</f>
        <v>4</v>
      </c>
      <c r="M103" s="24">
        <v>4</v>
      </c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5">
        <v>1</v>
      </c>
      <c r="AK103" s="26">
        <v>1</v>
      </c>
      <c r="AL103" s="27">
        <v>3</v>
      </c>
      <c r="AM103" s="27">
        <v>8</v>
      </c>
      <c r="AN103" s="28">
        <f t="shared" si="17"/>
        <v>38</v>
      </c>
      <c r="AO103" s="29">
        <v>1</v>
      </c>
      <c r="AP103" s="30">
        <v>1</v>
      </c>
      <c r="AQ103" s="27">
        <v>6</v>
      </c>
      <c r="AR103" s="31">
        <v>6</v>
      </c>
      <c r="AS103" s="29">
        <v>2</v>
      </c>
      <c r="AT103" s="30">
        <v>2</v>
      </c>
      <c r="AU103" s="25"/>
      <c r="AV103" s="27"/>
      <c r="AW103" s="31"/>
      <c r="AX103" s="29"/>
      <c r="AY103" s="32"/>
      <c r="AZ103" s="25"/>
      <c r="BA103" s="33"/>
      <c r="BB103" s="31"/>
      <c r="BC103" s="31"/>
      <c r="BD103" s="34"/>
      <c r="BE103" s="26"/>
      <c r="BF103" s="26"/>
      <c r="BG103" s="26"/>
      <c r="BH103" s="27">
        <v>0</v>
      </c>
      <c r="BI103" s="27">
        <v>8</v>
      </c>
      <c r="BJ103" s="28">
        <f t="shared" si="14"/>
        <v>8</v>
      </c>
      <c r="BK103" s="32"/>
      <c r="BL103" s="32"/>
      <c r="BM103" s="35"/>
      <c r="BN103" s="29">
        <v>2</v>
      </c>
      <c r="BO103" s="25"/>
      <c r="BP103" s="36">
        <v>0</v>
      </c>
      <c r="BQ103" s="36">
        <v>2</v>
      </c>
      <c r="BR103" s="37">
        <f t="shared" si="18"/>
        <v>2</v>
      </c>
      <c r="BS103" s="38">
        <v>1</v>
      </c>
      <c r="BT103" s="38" t="s">
        <v>54</v>
      </c>
      <c r="BU103" t="s">
        <v>55</v>
      </c>
      <c r="BV103" s="24" t="s">
        <v>56</v>
      </c>
      <c r="BW103" s="24"/>
      <c r="BX103" s="24"/>
      <c r="BY103" s="24"/>
      <c r="BZ103" s="39" t="s">
        <v>57</v>
      </c>
      <c r="CA103" s="40">
        <v>5</v>
      </c>
      <c r="CB103" s="40">
        <v>5</v>
      </c>
      <c r="CC103" s="40">
        <v>5</v>
      </c>
      <c r="CD103" s="40"/>
      <c r="CE103" s="40"/>
      <c r="CF103" s="40"/>
      <c r="CG103" s="40">
        <v>3</v>
      </c>
      <c r="CH103" s="40">
        <v>1</v>
      </c>
      <c r="CM103">
        <v>1</v>
      </c>
      <c r="CN103" s="40">
        <v>2</v>
      </c>
    </row>
    <row r="104" spans="1:93" x14ac:dyDescent="0.25">
      <c r="A104">
        <v>894</v>
      </c>
      <c r="B104" s="21">
        <v>43649</v>
      </c>
      <c r="C104">
        <v>55</v>
      </c>
      <c r="D104">
        <v>3</v>
      </c>
      <c r="E104" t="s">
        <v>58</v>
      </c>
      <c r="F104">
        <v>1</v>
      </c>
      <c r="G104">
        <v>1</v>
      </c>
      <c r="H104">
        <v>55</v>
      </c>
      <c r="I104" t="s">
        <v>148</v>
      </c>
      <c r="J104" s="22">
        <f>COUNTIF($C16:C$754,C104)</f>
        <v>3</v>
      </c>
      <c r="K104" s="23">
        <v>1</v>
      </c>
      <c r="L104">
        <f>--_xlfn.CONCAT(M104:N104)</f>
        <v>3</v>
      </c>
      <c r="M104" s="24">
        <v>3</v>
      </c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5">
        <v>1</v>
      </c>
      <c r="AK104" s="26">
        <v>1</v>
      </c>
      <c r="AL104" s="27">
        <v>5</v>
      </c>
      <c r="AM104" s="27">
        <v>3</v>
      </c>
      <c r="AN104" s="28">
        <f t="shared" si="17"/>
        <v>53</v>
      </c>
      <c r="AO104" s="29">
        <v>5</v>
      </c>
      <c r="AP104" s="30">
        <v>1</v>
      </c>
      <c r="AQ104" s="27">
        <v>4</v>
      </c>
      <c r="AR104" s="31">
        <v>1</v>
      </c>
      <c r="AS104" s="29">
        <v>2</v>
      </c>
      <c r="AT104" s="30">
        <v>2</v>
      </c>
      <c r="AU104" s="25"/>
      <c r="AV104" s="27"/>
      <c r="AW104" s="31"/>
      <c r="AX104" s="29"/>
      <c r="AY104" s="32"/>
      <c r="AZ104" s="25"/>
      <c r="BA104" s="33"/>
      <c r="BB104" s="31"/>
      <c r="BC104" s="31"/>
      <c r="BD104" s="34"/>
      <c r="BE104" s="26"/>
      <c r="BF104" s="26"/>
      <c r="BG104" s="26"/>
      <c r="BH104" s="27">
        <v>0</v>
      </c>
      <c r="BI104" s="27">
        <v>8</v>
      </c>
      <c r="BJ104" s="28">
        <f t="shared" si="14"/>
        <v>8</v>
      </c>
      <c r="BK104" s="32"/>
      <c r="BL104" s="32"/>
      <c r="BM104" s="35"/>
      <c r="BN104" s="29">
        <v>2</v>
      </c>
      <c r="BO104" s="25"/>
      <c r="BP104" s="36">
        <v>2</v>
      </c>
      <c r="BQ104" s="36">
        <v>7</v>
      </c>
      <c r="BR104" s="37">
        <f t="shared" si="18"/>
        <v>27</v>
      </c>
      <c r="BS104" s="38">
        <v>1</v>
      </c>
      <c r="BT104" s="38" t="s">
        <v>54</v>
      </c>
      <c r="BU104" s="40" t="s">
        <v>77</v>
      </c>
      <c r="BV104" s="39" t="s">
        <v>78</v>
      </c>
      <c r="BW104" s="39"/>
      <c r="BX104" s="39"/>
      <c r="BY104" s="39"/>
      <c r="BZ104" s="39" t="s">
        <v>79</v>
      </c>
      <c r="CA104" s="40">
        <v>4</v>
      </c>
      <c r="CB104" s="40">
        <v>4</v>
      </c>
      <c r="CC104" s="40">
        <v>4</v>
      </c>
      <c r="CD104" s="40"/>
      <c r="CE104" s="40"/>
      <c r="CF104" s="40"/>
      <c r="CG104" s="40">
        <v>2</v>
      </c>
      <c r="CH104" s="40">
        <v>2</v>
      </c>
      <c r="CI104" s="24"/>
      <c r="CM104">
        <v>1</v>
      </c>
      <c r="CN104" s="40">
        <v>2</v>
      </c>
    </row>
    <row r="105" spans="1:93" x14ac:dyDescent="0.25">
      <c r="A105">
        <v>906</v>
      </c>
      <c r="B105" s="21">
        <v>43649</v>
      </c>
      <c r="C105">
        <v>88</v>
      </c>
      <c r="D105">
        <v>9</v>
      </c>
      <c r="E105" t="s">
        <v>58</v>
      </c>
      <c r="F105">
        <v>1</v>
      </c>
      <c r="G105">
        <v>1</v>
      </c>
      <c r="H105">
        <v>88</v>
      </c>
      <c r="I105" t="s">
        <v>80</v>
      </c>
      <c r="J105" s="22">
        <f>COUNTIF($C$74:C305,C105)</f>
        <v>2</v>
      </c>
      <c r="K105" s="23">
        <v>2</v>
      </c>
      <c r="L105">
        <f>--_xlfn.CONCAT(M105:N105)</f>
        <v>9</v>
      </c>
      <c r="M105" s="24">
        <v>0</v>
      </c>
      <c r="N105" s="24">
        <v>9</v>
      </c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5">
        <v>1</v>
      </c>
      <c r="AK105" s="26">
        <v>1</v>
      </c>
      <c r="AL105" s="27">
        <v>0</v>
      </c>
      <c r="AM105" s="27">
        <v>3</v>
      </c>
      <c r="AN105" s="28">
        <f t="shared" si="17"/>
        <v>3</v>
      </c>
      <c r="AO105" s="29">
        <v>1</v>
      </c>
      <c r="AP105" s="30">
        <v>1</v>
      </c>
      <c r="AQ105" s="27">
        <v>1</v>
      </c>
      <c r="AR105" s="31">
        <v>1</v>
      </c>
      <c r="AS105" s="29">
        <v>3</v>
      </c>
      <c r="AT105" s="30">
        <v>3</v>
      </c>
      <c r="AU105" s="25"/>
      <c r="AV105" s="27"/>
      <c r="AW105" s="31"/>
      <c r="AX105" s="29"/>
      <c r="AY105" s="32"/>
      <c r="AZ105" s="25"/>
      <c r="BA105" s="33"/>
      <c r="BB105" s="31"/>
      <c r="BC105" s="31"/>
      <c r="BD105" s="34"/>
      <c r="BE105" s="26"/>
      <c r="BF105" s="26"/>
      <c r="BG105" s="26"/>
      <c r="BH105" s="27">
        <v>0</v>
      </c>
      <c r="BI105" s="27">
        <v>8</v>
      </c>
      <c r="BJ105" s="28">
        <f t="shared" si="14"/>
        <v>8</v>
      </c>
      <c r="BK105" s="32"/>
      <c r="BL105" s="32"/>
      <c r="BM105" s="35"/>
      <c r="BN105" s="29">
        <v>2</v>
      </c>
      <c r="BO105" s="25"/>
      <c r="BP105" s="36">
        <v>2</v>
      </c>
      <c r="BQ105" s="36">
        <v>4</v>
      </c>
      <c r="BR105" s="37">
        <f t="shared" si="18"/>
        <v>24</v>
      </c>
      <c r="BS105" s="38">
        <v>10</v>
      </c>
      <c r="BT105" s="38" t="s">
        <v>60</v>
      </c>
      <c r="BU105" s="40" t="s">
        <v>61</v>
      </c>
      <c r="BV105" s="39" t="s">
        <v>62</v>
      </c>
      <c r="BW105" s="39"/>
      <c r="BX105" s="39"/>
      <c r="BY105" s="39"/>
      <c r="BZ105" s="39" t="s">
        <v>63</v>
      </c>
      <c r="CA105" s="40">
        <v>11</v>
      </c>
      <c r="CB105" s="40">
        <v>12</v>
      </c>
      <c r="CC105" s="40">
        <v>11</v>
      </c>
      <c r="CD105" s="40"/>
      <c r="CE105" s="40"/>
      <c r="CF105" s="40"/>
      <c r="CG105" s="40">
        <v>6</v>
      </c>
      <c r="CH105" s="40">
        <v>5</v>
      </c>
      <c r="CI105" s="24" t="s">
        <v>64</v>
      </c>
      <c r="CM105">
        <v>1</v>
      </c>
      <c r="CN105" s="40">
        <v>2</v>
      </c>
      <c r="CO105" s="40"/>
    </row>
    <row r="106" spans="1:93" x14ac:dyDescent="0.25">
      <c r="A106">
        <v>171</v>
      </c>
      <c r="B106" s="21">
        <v>43663</v>
      </c>
      <c r="C106">
        <v>146</v>
      </c>
      <c r="D106">
        <v>10</v>
      </c>
      <c r="E106" t="s">
        <v>52</v>
      </c>
      <c r="F106">
        <v>1</v>
      </c>
      <c r="G106">
        <v>3</v>
      </c>
      <c r="H106">
        <v>146</v>
      </c>
      <c r="I106" t="s">
        <v>169</v>
      </c>
      <c r="J106" s="22">
        <f>COUNTIF($C32:C$754,C106)</f>
        <v>1</v>
      </c>
      <c r="K106" s="23">
        <v>1</v>
      </c>
      <c r="L106">
        <f>--_xlfn.CONCAT(M106:N106)</f>
        <v>10</v>
      </c>
      <c r="M106" s="24">
        <v>1</v>
      </c>
      <c r="N106" s="24">
        <v>0</v>
      </c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5">
        <v>1</v>
      </c>
      <c r="AK106" s="26">
        <v>5</v>
      </c>
      <c r="AL106" s="27">
        <v>0</v>
      </c>
      <c r="AM106" s="27">
        <v>3</v>
      </c>
      <c r="AN106" s="28">
        <f t="shared" si="17"/>
        <v>3</v>
      </c>
      <c r="AO106" s="29">
        <v>4</v>
      </c>
      <c r="AP106" s="30">
        <v>1</v>
      </c>
      <c r="AQ106" s="27">
        <v>6</v>
      </c>
      <c r="AR106" s="31">
        <v>6</v>
      </c>
      <c r="AS106" s="29">
        <v>1</v>
      </c>
      <c r="AT106" s="30">
        <v>1</v>
      </c>
      <c r="AU106" s="25"/>
      <c r="AV106" s="27"/>
      <c r="AW106" s="31"/>
      <c r="AX106" s="29"/>
      <c r="AY106" s="32"/>
      <c r="AZ106" s="25"/>
      <c r="BA106" s="33"/>
      <c r="BB106" s="31"/>
      <c r="BC106" s="31"/>
      <c r="BD106" s="34"/>
      <c r="BE106" s="26"/>
      <c r="BF106" s="26"/>
      <c r="BG106" s="26"/>
      <c r="BH106" s="27">
        <v>0</v>
      </c>
      <c r="BI106" s="27">
        <v>8</v>
      </c>
      <c r="BJ106" s="28">
        <f t="shared" si="14"/>
        <v>8</v>
      </c>
      <c r="BK106" s="32"/>
      <c r="BL106" s="32"/>
      <c r="BM106" s="35"/>
      <c r="BN106" s="29">
        <v>2</v>
      </c>
      <c r="BO106" s="25"/>
      <c r="BP106" s="36">
        <v>0</v>
      </c>
      <c r="BQ106" s="36">
        <v>7</v>
      </c>
      <c r="BR106" s="37">
        <f t="shared" si="18"/>
        <v>7</v>
      </c>
      <c r="BS106" s="38">
        <v>5</v>
      </c>
      <c r="BT106" s="38" t="s">
        <v>76</v>
      </c>
      <c r="BU106" s="40" t="s">
        <v>77</v>
      </c>
      <c r="BV106" s="39" t="s">
        <v>78</v>
      </c>
      <c r="BW106" s="39"/>
      <c r="BX106" s="39"/>
      <c r="BY106" s="39"/>
      <c r="BZ106" s="39" t="s">
        <v>79</v>
      </c>
      <c r="CA106" s="40">
        <v>4</v>
      </c>
      <c r="CB106" s="40">
        <v>4</v>
      </c>
      <c r="CC106" s="40">
        <v>4</v>
      </c>
      <c r="CD106" s="40"/>
      <c r="CE106" s="40"/>
      <c r="CF106" s="40"/>
      <c r="CG106" s="40">
        <v>2</v>
      </c>
      <c r="CH106" s="40">
        <v>2</v>
      </c>
      <c r="CI106" s="24"/>
      <c r="CM106">
        <v>3</v>
      </c>
      <c r="CN106" s="40">
        <v>2</v>
      </c>
    </row>
    <row r="107" spans="1:93" x14ac:dyDescent="0.25">
      <c r="A107">
        <v>166</v>
      </c>
      <c r="B107" s="21">
        <v>43663</v>
      </c>
      <c r="C107">
        <v>143</v>
      </c>
      <c r="D107">
        <v>5</v>
      </c>
      <c r="E107" t="s">
        <v>52</v>
      </c>
      <c r="F107">
        <v>1</v>
      </c>
      <c r="G107">
        <v>3</v>
      </c>
      <c r="H107">
        <v>143</v>
      </c>
      <c r="I107" t="s">
        <v>170</v>
      </c>
      <c r="J107" s="22">
        <f>COUNTIF($C$12:C107,C107)</f>
        <v>1</v>
      </c>
      <c r="K107" s="23">
        <v>1</v>
      </c>
      <c r="L107">
        <f>--_xlfn.CONCAT(M107:N107)</f>
        <v>5</v>
      </c>
      <c r="M107" s="24">
        <v>0</v>
      </c>
      <c r="N107" s="24">
        <v>5</v>
      </c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5">
        <v>1</v>
      </c>
      <c r="AK107" s="26">
        <v>2</v>
      </c>
      <c r="AL107" s="27">
        <v>0</v>
      </c>
      <c r="AM107" s="27">
        <v>1</v>
      </c>
      <c r="AN107" s="28">
        <f t="shared" si="17"/>
        <v>1</v>
      </c>
      <c r="AO107" s="29">
        <v>1</v>
      </c>
      <c r="AP107" s="30">
        <v>1</v>
      </c>
      <c r="AQ107" s="27">
        <v>3</v>
      </c>
      <c r="AR107" s="31">
        <v>1</v>
      </c>
      <c r="AS107" s="29">
        <v>4</v>
      </c>
      <c r="AT107" s="30">
        <v>4</v>
      </c>
      <c r="AU107" s="25"/>
      <c r="AV107" s="27"/>
      <c r="AW107" s="31"/>
      <c r="AX107" s="29"/>
      <c r="AY107" s="32"/>
      <c r="AZ107" s="25"/>
      <c r="BA107" s="33"/>
      <c r="BB107" s="31"/>
      <c r="BC107" s="31"/>
      <c r="BD107" s="34"/>
      <c r="BE107" s="26"/>
      <c r="BF107" s="26"/>
      <c r="BG107" s="26"/>
      <c r="BH107" s="27">
        <v>0</v>
      </c>
      <c r="BI107" s="27">
        <v>8</v>
      </c>
      <c r="BJ107" s="28">
        <f t="shared" si="14"/>
        <v>8</v>
      </c>
      <c r="BK107" s="32"/>
      <c r="BL107" s="32"/>
      <c r="BM107" s="35"/>
      <c r="BN107" s="29">
        <v>2</v>
      </c>
      <c r="BO107" s="25"/>
      <c r="BP107" s="36">
        <v>2</v>
      </c>
      <c r="BQ107" s="36">
        <v>0</v>
      </c>
      <c r="BR107" s="37">
        <f t="shared" si="18"/>
        <v>20</v>
      </c>
      <c r="BS107" s="38" t="s">
        <v>66</v>
      </c>
      <c r="BT107" s="38" t="s">
        <v>60</v>
      </c>
      <c r="BU107" s="40" t="s">
        <v>67</v>
      </c>
      <c r="BV107" s="39" t="s">
        <v>68</v>
      </c>
      <c r="BW107" s="39"/>
      <c r="BX107" s="39"/>
      <c r="BY107" s="39"/>
      <c r="BZ107" s="39" t="s">
        <v>69</v>
      </c>
      <c r="CA107" s="40">
        <v>9</v>
      </c>
      <c r="CB107" s="40">
        <v>9</v>
      </c>
      <c r="CC107" s="40">
        <v>9</v>
      </c>
      <c r="CD107" s="40"/>
      <c r="CE107" s="40"/>
      <c r="CF107" s="40"/>
      <c r="CG107" s="40">
        <v>5</v>
      </c>
      <c r="CH107" s="40">
        <v>4</v>
      </c>
      <c r="CI107" s="24"/>
      <c r="CM107">
        <v>3</v>
      </c>
      <c r="CN107" s="40">
        <v>2</v>
      </c>
    </row>
    <row r="108" spans="1:93" x14ac:dyDescent="0.25">
      <c r="A108">
        <v>93</v>
      </c>
      <c r="B108" s="21">
        <v>43663</v>
      </c>
      <c r="C108">
        <v>136</v>
      </c>
      <c r="D108">
        <v>15</v>
      </c>
      <c r="E108" t="s">
        <v>52</v>
      </c>
      <c r="F108">
        <v>1</v>
      </c>
      <c r="G108">
        <v>3</v>
      </c>
      <c r="I108" t="s">
        <v>85</v>
      </c>
      <c r="J108" s="22">
        <f>COUNTIF($C$109:C289,C108)</f>
        <v>7</v>
      </c>
      <c r="K108" s="23"/>
      <c r="L108">
        <f>--_xlfn.CONCAT(M108:O108)</f>
        <v>15</v>
      </c>
      <c r="M108" s="24">
        <v>1</v>
      </c>
      <c r="N108" s="24">
        <v>5</v>
      </c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5">
        <v>4</v>
      </c>
      <c r="AK108" s="26">
        <v>7</v>
      </c>
      <c r="AL108" s="27"/>
      <c r="AM108" s="27"/>
      <c r="AN108" s="28"/>
      <c r="AO108" s="29"/>
      <c r="AP108" s="30">
        <v>1</v>
      </c>
      <c r="AQ108" s="27">
        <v>5</v>
      </c>
      <c r="AR108" s="31">
        <v>1</v>
      </c>
      <c r="AS108" s="29">
        <v>1</v>
      </c>
      <c r="AT108" s="30">
        <v>1</v>
      </c>
      <c r="AU108" s="25"/>
      <c r="AV108" s="27"/>
      <c r="AW108" s="31"/>
      <c r="AX108" s="29"/>
      <c r="AY108" s="32"/>
      <c r="AZ108" s="25"/>
      <c r="BA108" s="33">
        <v>4</v>
      </c>
      <c r="BB108" s="31">
        <v>3</v>
      </c>
      <c r="BC108" s="31">
        <v>1</v>
      </c>
      <c r="BD108" s="34">
        <f>--_xlfn.CONCAT(BB108:BC108)</f>
        <v>31</v>
      </c>
      <c r="BE108" s="26"/>
      <c r="BF108" s="26"/>
      <c r="BG108" s="26"/>
      <c r="BH108" s="27">
        <v>0</v>
      </c>
      <c r="BI108" s="27">
        <v>8</v>
      </c>
      <c r="BJ108" s="28">
        <f t="shared" si="14"/>
        <v>8</v>
      </c>
      <c r="BK108" s="32"/>
      <c r="BL108" s="32"/>
      <c r="BM108" s="35"/>
      <c r="BN108" s="29">
        <v>2</v>
      </c>
      <c r="BO108" s="25"/>
      <c r="BP108" s="36"/>
      <c r="BQ108" s="36"/>
      <c r="BR108" s="57">
        <v>33</v>
      </c>
      <c r="BS108" s="38" t="s">
        <v>141</v>
      </c>
      <c r="BT108" s="38" t="s">
        <v>86</v>
      </c>
      <c r="BU108" s="40" t="s">
        <v>142</v>
      </c>
      <c r="BV108" s="39" t="s">
        <v>143</v>
      </c>
      <c r="BW108" s="39">
        <v>31</v>
      </c>
      <c r="BX108" s="39"/>
      <c r="BY108" t="s">
        <v>154</v>
      </c>
      <c r="BZ108" s="39" t="s">
        <v>89</v>
      </c>
      <c r="CA108" s="40" t="s">
        <v>144</v>
      </c>
      <c r="CB108" s="40">
        <v>19</v>
      </c>
      <c r="CC108" s="42" t="s">
        <v>144</v>
      </c>
      <c r="CD108" s="40"/>
      <c r="CE108" s="40"/>
      <c r="CF108" s="40"/>
      <c r="CG108" s="40">
        <v>15</v>
      </c>
      <c r="CH108" s="40">
        <v>0</v>
      </c>
      <c r="CI108" s="24"/>
      <c r="CM108">
        <v>3</v>
      </c>
      <c r="CN108" s="40">
        <v>2</v>
      </c>
    </row>
    <row r="109" spans="1:93" x14ac:dyDescent="0.25">
      <c r="A109">
        <v>123</v>
      </c>
      <c r="B109" s="21">
        <v>43663</v>
      </c>
      <c r="C109">
        <v>138</v>
      </c>
      <c r="D109">
        <v>14</v>
      </c>
      <c r="E109" t="s">
        <v>52</v>
      </c>
      <c r="F109">
        <v>1</v>
      </c>
      <c r="G109">
        <v>3</v>
      </c>
      <c r="I109" t="s">
        <v>85</v>
      </c>
      <c r="J109" s="22">
        <f>COUNTIF($C60:C$754,C109)</f>
        <v>2</v>
      </c>
      <c r="K109" s="23"/>
      <c r="L109">
        <f>--_xlfn.CONCAT(M109:N109)</f>
        <v>14</v>
      </c>
      <c r="M109" s="24">
        <v>1</v>
      </c>
      <c r="N109" s="24">
        <v>4</v>
      </c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5">
        <v>1</v>
      </c>
      <c r="AK109" s="26">
        <v>1</v>
      </c>
      <c r="AL109" s="27">
        <v>0</v>
      </c>
      <c r="AM109" s="27">
        <v>1</v>
      </c>
      <c r="AN109" s="28">
        <f t="shared" ref="AN109:AN137" si="20">--_xlfn.CONCAT(AL109:AM109)</f>
        <v>1</v>
      </c>
      <c r="AO109" s="29">
        <v>1</v>
      </c>
      <c r="AP109" s="30">
        <v>1</v>
      </c>
      <c r="AQ109" s="27">
        <v>2</v>
      </c>
      <c r="AR109" s="31">
        <v>1</v>
      </c>
      <c r="AS109" s="29">
        <v>6</v>
      </c>
      <c r="AT109" s="30">
        <v>6</v>
      </c>
      <c r="AU109" s="25"/>
      <c r="AV109" s="27"/>
      <c r="AW109" s="31"/>
      <c r="AX109" s="29"/>
      <c r="AY109" s="32"/>
      <c r="AZ109" s="25"/>
      <c r="BA109" s="33"/>
      <c r="BB109" s="31"/>
      <c r="BC109" s="31"/>
      <c r="BD109" s="34"/>
      <c r="BE109" s="26"/>
      <c r="BF109" s="26"/>
      <c r="BG109" s="26"/>
      <c r="BH109" s="27">
        <v>0</v>
      </c>
      <c r="BI109" s="27">
        <v>8</v>
      </c>
      <c r="BJ109" s="28">
        <f t="shared" si="14"/>
        <v>8</v>
      </c>
      <c r="BK109" s="32"/>
      <c r="BL109" s="32"/>
      <c r="BM109" s="35"/>
      <c r="BN109" s="29">
        <v>2</v>
      </c>
      <c r="BO109" s="25"/>
      <c r="BP109" s="36">
        <v>0</v>
      </c>
      <c r="BQ109" s="36">
        <v>8</v>
      </c>
      <c r="BR109" s="37">
        <f>--_xlfn.CONCAT(BP109:BQ109)</f>
        <v>8</v>
      </c>
      <c r="BS109" s="38">
        <v>1</v>
      </c>
      <c r="BT109" s="38" t="s">
        <v>54</v>
      </c>
      <c r="BU109" s="40" t="s">
        <v>81</v>
      </c>
      <c r="BV109" s="39" t="s">
        <v>82</v>
      </c>
      <c r="BW109" s="39"/>
      <c r="BX109" s="39"/>
      <c r="BY109" s="39"/>
      <c r="BZ109" s="39" t="s">
        <v>83</v>
      </c>
      <c r="CA109" s="40">
        <v>3</v>
      </c>
      <c r="CB109" s="40">
        <v>3</v>
      </c>
      <c r="CC109" s="40">
        <v>3</v>
      </c>
      <c r="CD109" s="40"/>
      <c r="CE109" s="40"/>
      <c r="CF109" s="40"/>
      <c r="CG109" s="40">
        <v>1</v>
      </c>
      <c r="CH109" s="40">
        <v>1</v>
      </c>
      <c r="CI109" s="24"/>
      <c r="CM109">
        <v>3</v>
      </c>
      <c r="CN109" s="40">
        <v>2</v>
      </c>
    </row>
    <row r="110" spans="1:93" x14ac:dyDescent="0.25">
      <c r="A110">
        <v>122</v>
      </c>
      <c r="B110" s="21">
        <v>43663</v>
      </c>
      <c r="C110">
        <v>137</v>
      </c>
      <c r="D110">
        <v>9</v>
      </c>
      <c r="E110" t="s">
        <v>52</v>
      </c>
      <c r="F110">
        <v>1</v>
      </c>
      <c r="G110">
        <v>3</v>
      </c>
      <c r="I110" t="s">
        <v>92</v>
      </c>
      <c r="J110" s="22">
        <f>COUNTIF($C51:C$754,C110)</f>
        <v>17</v>
      </c>
      <c r="K110" s="23"/>
      <c r="L110">
        <f>--_xlfn.CONCAT(M110:N110)</f>
        <v>9</v>
      </c>
      <c r="M110" s="24">
        <v>0</v>
      </c>
      <c r="N110" s="24">
        <v>9</v>
      </c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5">
        <v>1</v>
      </c>
      <c r="AK110" s="26">
        <v>5</v>
      </c>
      <c r="AL110" s="27">
        <v>0</v>
      </c>
      <c r="AM110" s="27">
        <v>1</v>
      </c>
      <c r="AN110" s="28">
        <f t="shared" si="20"/>
        <v>1</v>
      </c>
      <c r="AO110" s="29">
        <v>5</v>
      </c>
      <c r="AP110" s="30">
        <v>1</v>
      </c>
      <c r="AQ110" s="27">
        <v>6</v>
      </c>
      <c r="AR110" s="31">
        <v>1</v>
      </c>
      <c r="AS110" s="29">
        <v>4</v>
      </c>
      <c r="AT110" s="30">
        <v>4</v>
      </c>
      <c r="AU110" s="25"/>
      <c r="AV110" s="27"/>
      <c r="AW110" s="31"/>
      <c r="AX110" s="29"/>
      <c r="AY110" s="32"/>
      <c r="AZ110" s="25"/>
      <c r="BA110" s="33"/>
      <c r="BB110" s="31"/>
      <c r="BC110" s="31"/>
      <c r="BD110" s="34"/>
      <c r="BE110" s="26"/>
      <c r="BF110" s="26"/>
      <c r="BG110" s="26"/>
      <c r="BH110" s="27">
        <v>0</v>
      </c>
      <c r="BI110" s="27">
        <v>8</v>
      </c>
      <c r="BJ110" s="28">
        <f t="shared" si="14"/>
        <v>8</v>
      </c>
      <c r="BK110" s="32"/>
      <c r="BL110" s="32"/>
      <c r="BM110" s="35"/>
      <c r="BN110" s="29">
        <v>2</v>
      </c>
      <c r="BO110" s="25"/>
      <c r="BP110" s="36">
        <v>0</v>
      </c>
      <c r="BQ110" s="36">
        <v>7</v>
      </c>
      <c r="BR110" s="37">
        <f>--_xlfn.CONCAT(BP110:BQ110)</f>
        <v>7</v>
      </c>
      <c r="BS110" s="38">
        <v>5</v>
      </c>
      <c r="BT110" s="38" t="s">
        <v>76</v>
      </c>
      <c r="BU110" s="40" t="s">
        <v>77</v>
      </c>
      <c r="BV110" s="39" t="s">
        <v>78</v>
      </c>
      <c r="BW110" s="39"/>
      <c r="BX110" s="39"/>
      <c r="BY110" s="39"/>
      <c r="BZ110" s="39" t="s">
        <v>79</v>
      </c>
      <c r="CA110" s="40">
        <v>4</v>
      </c>
      <c r="CB110" s="40">
        <v>4</v>
      </c>
      <c r="CC110" s="40">
        <v>4</v>
      </c>
      <c r="CD110" s="40"/>
      <c r="CE110" s="40"/>
      <c r="CF110" s="40"/>
      <c r="CG110" s="40">
        <v>2</v>
      </c>
      <c r="CH110" s="40">
        <v>2</v>
      </c>
      <c r="CI110" s="24"/>
      <c r="CM110">
        <v>3</v>
      </c>
      <c r="CN110" s="40">
        <v>2</v>
      </c>
    </row>
    <row r="111" spans="1:93" x14ac:dyDescent="0.25">
      <c r="A111">
        <v>146</v>
      </c>
      <c r="B111" s="21">
        <v>43663</v>
      </c>
      <c r="C111">
        <v>140</v>
      </c>
      <c r="D111">
        <v>5</v>
      </c>
      <c r="E111" t="s">
        <v>52</v>
      </c>
      <c r="F111">
        <v>1</v>
      </c>
      <c r="G111">
        <v>3</v>
      </c>
      <c r="H111">
        <v>140</v>
      </c>
      <c r="I111" t="s">
        <v>91</v>
      </c>
      <c r="J111" s="22">
        <f>COUNTIF($C60:C$754,C111)</f>
        <v>9</v>
      </c>
      <c r="K111" s="23">
        <v>3</v>
      </c>
      <c r="L111">
        <f>--_xlfn.CONCAT(M111:O111)</f>
        <v>5</v>
      </c>
      <c r="M111" s="24">
        <v>0</v>
      </c>
      <c r="N111" s="24">
        <v>5</v>
      </c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5">
        <v>1</v>
      </c>
      <c r="AK111" s="26">
        <v>1</v>
      </c>
      <c r="AL111" s="27">
        <v>0</v>
      </c>
      <c r="AM111" s="27">
        <v>1</v>
      </c>
      <c r="AN111" s="28">
        <f t="shared" si="20"/>
        <v>1</v>
      </c>
      <c r="AO111" s="29">
        <v>1</v>
      </c>
      <c r="AP111" s="30">
        <v>1</v>
      </c>
      <c r="AQ111" s="27">
        <v>1</v>
      </c>
      <c r="AR111" s="31">
        <v>1</v>
      </c>
      <c r="AS111" s="29">
        <v>3</v>
      </c>
      <c r="AT111" s="30">
        <v>3</v>
      </c>
      <c r="AU111" s="25"/>
      <c r="AV111" s="27"/>
      <c r="AW111" s="31"/>
      <c r="AX111" s="29"/>
      <c r="AY111" s="32"/>
      <c r="AZ111" s="25"/>
      <c r="BA111" s="33"/>
      <c r="BB111" s="31"/>
      <c r="BC111" s="31"/>
      <c r="BD111" s="34"/>
      <c r="BE111" s="26"/>
      <c r="BF111" s="26"/>
      <c r="BG111" s="26"/>
      <c r="BH111" s="27">
        <v>0</v>
      </c>
      <c r="BI111" s="27">
        <v>8</v>
      </c>
      <c r="BJ111" s="28">
        <f t="shared" si="14"/>
        <v>8</v>
      </c>
      <c r="BK111" s="32"/>
      <c r="BL111" s="32"/>
      <c r="BM111" s="35"/>
      <c r="BN111" s="29">
        <v>2</v>
      </c>
      <c r="BO111" s="25"/>
      <c r="BP111" s="36">
        <v>0</v>
      </c>
      <c r="BQ111" s="36">
        <v>8</v>
      </c>
      <c r="BR111" s="37">
        <f>--_xlfn.CONCAT(BP111:BQ111)</f>
        <v>8</v>
      </c>
      <c r="BS111" s="38">
        <v>1</v>
      </c>
      <c r="BT111" s="38" t="s">
        <v>54</v>
      </c>
      <c r="BU111" s="40" t="s">
        <v>81</v>
      </c>
      <c r="BV111" s="39" t="s">
        <v>82</v>
      </c>
      <c r="BW111" s="39"/>
      <c r="BX111" s="39"/>
      <c r="BY111" s="39"/>
      <c r="BZ111" s="39" t="s">
        <v>83</v>
      </c>
      <c r="CA111" s="40">
        <v>3</v>
      </c>
      <c r="CB111" s="40">
        <v>3</v>
      </c>
      <c r="CC111" s="40">
        <v>3</v>
      </c>
      <c r="CD111" s="40"/>
      <c r="CE111" s="40"/>
      <c r="CF111" s="40"/>
      <c r="CG111" s="40">
        <v>1</v>
      </c>
      <c r="CH111" s="40">
        <v>1</v>
      </c>
      <c r="CI111" s="24"/>
      <c r="CM111">
        <v>3</v>
      </c>
      <c r="CN111" s="40">
        <v>2</v>
      </c>
    </row>
    <row r="112" spans="1:93" x14ac:dyDescent="0.25">
      <c r="A112">
        <v>147</v>
      </c>
      <c r="B112" s="21">
        <v>43663</v>
      </c>
      <c r="C112">
        <v>140</v>
      </c>
      <c r="D112">
        <v>5</v>
      </c>
      <c r="E112" t="s">
        <v>52</v>
      </c>
      <c r="F112">
        <v>1</v>
      </c>
      <c r="G112">
        <v>3</v>
      </c>
      <c r="I112" t="s">
        <v>91</v>
      </c>
      <c r="J112" s="22">
        <f>COUNTIF($C60:C$754,C112)</f>
        <v>9</v>
      </c>
      <c r="K112" s="23"/>
      <c r="L112">
        <f>--_xlfn.CONCAT(M112:O112)</f>
        <v>5</v>
      </c>
      <c r="M112" s="24">
        <v>0</v>
      </c>
      <c r="N112" s="24">
        <v>5</v>
      </c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5">
        <v>1</v>
      </c>
      <c r="AK112" s="26">
        <v>1</v>
      </c>
      <c r="AL112" s="27">
        <v>0</v>
      </c>
      <c r="AM112" s="27">
        <v>1</v>
      </c>
      <c r="AN112" s="28">
        <f t="shared" si="20"/>
        <v>1</v>
      </c>
      <c r="AO112" s="29">
        <v>1</v>
      </c>
      <c r="AP112" s="30">
        <v>1</v>
      </c>
      <c r="AQ112" s="27">
        <v>1</v>
      </c>
      <c r="AR112" s="31">
        <v>1</v>
      </c>
      <c r="AS112" s="29">
        <v>3</v>
      </c>
      <c r="AT112" s="30">
        <v>3</v>
      </c>
      <c r="AU112" s="25"/>
      <c r="AV112" s="27"/>
      <c r="AW112" s="31"/>
      <c r="AX112" s="29"/>
      <c r="AY112" s="32"/>
      <c r="AZ112" s="25"/>
      <c r="BA112" s="33"/>
      <c r="BB112" s="31"/>
      <c r="BC112" s="31"/>
      <c r="BD112" s="34"/>
      <c r="BE112" s="26"/>
      <c r="BF112" s="26"/>
      <c r="BG112" s="26"/>
      <c r="BH112" s="27">
        <v>0</v>
      </c>
      <c r="BI112" s="27">
        <v>8</v>
      </c>
      <c r="BJ112" s="28">
        <f t="shared" si="14"/>
        <v>8</v>
      </c>
      <c r="BK112" s="32"/>
      <c r="BL112" s="32"/>
      <c r="BM112" s="35"/>
      <c r="BN112" s="29">
        <v>2</v>
      </c>
      <c r="BO112" s="25"/>
      <c r="BP112" s="36">
        <v>0</v>
      </c>
      <c r="BQ112" s="36">
        <v>8</v>
      </c>
      <c r="BR112" s="37">
        <f>--_xlfn.CONCAT(BP112:BQ112)</f>
        <v>8</v>
      </c>
      <c r="BS112" s="38">
        <v>1</v>
      </c>
      <c r="BT112" s="38" t="s">
        <v>54</v>
      </c>
      <c r="BU112" s="40" t="s">
        <v>81</v>
      </c>
      <c r="BV112" s="39" t="s">
        <v>82</v>
      </c>
      <c r="BW112" s="39"/>
      <c r="BX112" s="39"/>
      <c r="BY112" s="39"/>
      <c r="BZ112" s="39" t="s">
        <v>83</v>
      </c>
      <c r="CA112" s="40">
        <v>3</v>
      </c>
      <c r="CB112" s="40">
        <v>3</v>
      </c>
      <c r="CC112" s="40">
        <v>3</v>
      </c>
      <c r="CD112" s="40"/>
      <c r="CE112" s="40"/>
      <c r="CF112" s="40"/>
      <c r="CG112" s="40">
        <v>1</v>
      </c>
      <c r="CH112" s="40">
        <v>1</v>
      </c>
      <c r="CI112" s="24"/>
      <c r="CM112">
        <v>3</v>
      </c>
      <c r="CN112" s="40">
        <v>2</v>
      </c>
    </row>
    <row r="113" spans="1:92" x14ac:dyDescent="0.25">
      <c r="A113">
        <v>132</v>
      </c>
      <c r="B113" s="21">
        <v>43663</v>
      </c>
      <c r="C113">
        <v>139</v>
      </c>
      <c r="D113">
        <v>28</v>
      </c>
      <c r="E113" t="s">
        <v>52</v>
      </c>
      <c r="F113">
        <v>1</v>
      </c>
      <c r="G113">
        <v>3</v>
      </c>
      <c r="I113" t="s">
        <v>116</v>
      </c>
      <c r="J113" s="22">
        <f>COUNTIF($A5:C$754,C113)</f>
        <v>15</v>
      </c>
      <c r="K113" s="23"/>
      <c r="L113">
        <f>--_xlfn.CONCAT(M113:N113)</f>
        <v>28</v>
      </c>
      <c r="M113" s="24">
        <v>2</v>
      </c>
      <c r="N113" s="24">
        <v>8</v>
      </c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5">
        <v>1</v>
      </c>
      <c r="AK113" s="26">
        <v>1</v>
      </c>
      <c r="AL113" s="27">
        <v>3</v>
      </c>
      <c r="AM113" s="27">
        <v>9</v>
      </c>
      <c r="AN113" s="28">
        <f t="shared" si="20"/>
        <v>39</v>
      </c>
      <c r="AO113" s="29">
        <v>3</v>
      </c>
      <c r="AP113" s="30">
        <v>1</v>
      </c>
      <c r="AQ113" s="27">
        <v>7</v>
      </c>
      <c r="AR113" s="31">
        <v>1</v>
      </c>
      <c r="AS113" s="29">
        <v>1</v>
      </c>
      <c r="AT113" s="30">
        <v>1</v>
      </c>
      <c r="AU113" s="25"/>
      <c r="AV113" s="27"/>
      <c r="AW113" s="31"/>
      <c r="AX113" s="29">
        <v>1</v>
      </c>
      <c r="AY113" s="32"/>
      <c r="AZ113" s="25"/>
      <c r="BA113" s="33"/>
      <c r="BB113" s="31"/>
      <c r="BC113" s="31"/>
      <c r="BD113" s="34"/>
      <c r="BE113" s="26"/>
      <c r="BF113" s="26"/>
      <c r="BG113" s="26"/>
      <c r="BH113" s="27">
        <v>0</v>
      </c>
      <c r="BI113" s="27">
        <v>8</v>
      </c>
      <c r="BJ113" s="28">
        <f t="shared" si="14"/>
        <v>8</v>
      </c>
      <c r="BK113" s="32"/>
      <c r="BL113" s="32"/>
      <c r="BM113" s="35"/>
      <c r="BN113" s="29"/>
      <c r="BO113" s="25"/>
      <c r="BP113" s="36"/>
      <c r="BQ113" s="36"/>
      <c r="BR113" s="57">
        <v>31</v>
      </c>
      <c r="BS113" s="38">
        <v>1</v>
      </c>
      <c r="BT113" s="38" t="s">
        <v>54</v>
      </c>
      <c r="BU113" t="s">
        <v>55</v>
      </c>
      <c r="BV113" s="24" t="s">
        <v>56</v>
      </c>
      <c r="BW113" s="24"/>
      <c r="BX113" s="24"/>
      <c r="BY113" s="24"/>
      <c r="BZ113" s="39" t="s">
        <v>57</v>
      </c>
      <c r="CA113" s="40">
        <v>5</v>
      </c>
      <c r="CB113" s="40">
        <v>5</v>
      </c>
      <c r="CC113" s="40">
        <v>5</v>
      </c>
      <c r="CD113" s="40"/>
      <c r="CE113" s="40"/>
      <c r="CF113" s="40"/>
      <c r="CG113" s="40">
        <v>3</v>
      </c>
      <c r="CH113" s="40">
        <v>1</v>
      </c>
      <c r="CM113">
        <v>3</v>
      </c>
      <c r="CN113" s="40">
        <v>2</v>
      </c>
    </row>
    <row r="114" spans="1:92" x14ac:dyDescent="0.25">
      <c r="A114">
        <v>165</v>
      </c>
      <c r="B114" s="21">
        <v>43663</v>
      </c>
      <c r="C114">
        <v>142</v>
      </c>
      <c r="D114">
        <v>8</v>
      </c>
      <c r="E114" t="s">
        <v>52</v>
      </c>
      <c r="F114">
        <v>1</v>
      </c>
      <c r="G114">
        <v>3</v>
      </c>
      <c r="H114">
        <v>142</v>
      </c>
      <c r="I114" t="s">
        <v>157</v>
      </c>
      <c r="J114" s="22">
        <f>COUNTIF($C41:C$756,C114)</f>
        <v>8</v>
      </c>
      <c r="K114" s="23">
        <v>2</v>
      </c>
      <c r="L114">
        <f>--_xlfn.CONCAT(M114:N114)</f>
        <v>8</v>
      </c>
      <c r="M114" s="24">
        <v>0</v>
      </c>
      <c r="N114" s="24">
        <v>8</v>
      </c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5">
        <v>1</v>
      </c>
      <c r="AK114" s="26">
        <v>5</v>
      </c>
      <c r="AL114" s="27">
        <v>5</v>
      </c>
      <c r="AM114" s="27">
        <v>3</v>
      </c>
      <c r="AN114" s="28">
        <f t="shared" si="20"/>
        <v>53</v>
      </c>
      <c r="AO114" s="29">
        <v>5</v>
      </c>
      <c r="AP114" s="30">
        <v>1</v>
      </c>
      <c r="AQ114" s="27">
        <v>7</v>
      </c>
      <c r="AR114" s="31">
        <v>1</v>
      </c>
      <c r="AS114" s="29"/>
      <c r="AT114" s="30"/>
      <c r="AU114" s="25"/>
      <c r="AV114" s="27"/>
      <c r="AW114" s="31">
        <v>1</v>
      </c>
      <c r="AX114" s="29">
        <v>1</v>
      </c>
      <c r="AY114" s="32"/>
      <c r="AZ114" s="25"/>
      <c r="BA114" s="33">
        <v>2</v>
      </c>
      <c r="BB114" s="31"/>
      <c r="BC114" s="31"/>
      <c r="BD114" s="34"/>
      <c r="BE114" s="26"/>
      <c r="BF114" s="26"/>
      <c r="BG114" s="26"/>
      <c r="BH114" s="27">
        <v>0</v>
      </c>
      <c r="BI114" s="27">
        <v>8</v>
      </c>
      <c r="BJ114" s="28">
        <f t="shared" si="14"/>
        <v>8</v>
      </c>
      <c r="BK114" s="32"/>
      <c r="BL114" s="32"/>
      <c r="BM114" s="35"/>
      <c r="BN114" s="29">
        <v>2</v>
      </c>
      <c r="BO114" s="25"/>
      <c r="BP114" s="36">
        <v>0</v>
      </c>
      <c r="BQ114" s="36">
        <v>7</v>
      </c>
      <c r="BR114" s="37">
        <f>--_xlfn.CONCAT(BP114:BQ114)</f>
        <v>7</v>
      </c>
      <c r="BS114" s="38">
        <v>5</v>
      </c>
      <c r="BT114" s="38" t="s">
        <v>76</v>
      </c>
      <c r="BU114" s="40" t="s">
        <v>77</v>
      </c>
      <c r="BV114" s="39" t="s">
        <v>78</v>
      </c>
      <c r="BW114" s="39"/>
      <c r="BX114" s="39"/>
      <c r="BY114" s="39"/>
      <c r="BZ114" s="39" t="s">
        <v>79</v>
      </c>
      <c r="CA114" s="40">
        <v>4</v>
      </c>
      <c r="CB114" s="40">
        <v>4</v>
      </c>
      <c r="CC114" s="40">
        <v>4</v>
      </c>
      <c r="CD114" s="40"/>
      <c r="CE114" s="40"/>
      <c r="CF114" s="40"/>
      <c r="CG114" s="40">
        <v>2</v>
      </c>
      <c r="CH114" s="40">
        <v>2</v>
      </c>
      <c r="CI114" s="24"/>
      <c r="CM114">
        <v>3</v>
      </c>
      <c r="CN114" s="40">
        <v>2</v>
      </c>
    </row>
    <row r="115" spans="1:92" x14ac:dyDescent="0.25">
      <c r="A115" s="40">
        <v>174</v>
      </c>
      <c r="B115" s="44">
        <v>43663</v>
      </c>
      <c r="C115" s="40">
        <v>148</v>
      </c>
      <c r="D115" s="40">
        <v>10</v>
      </c>
      <c r="E115" s="40" t="s">
        <v>52</v>
      </c>
      <c r="F115">
        <v>1</v>
      </c>
      <c r="G115">
        <v>3</v>
      </c>
      <c r="H115" s="40">
        <v>148</v>
      </c>
      <c r="I115" s="40" t="s">
        <v>163</v>
      </c>
      <c r="J115" s="45">
        <f>COUNTIF($C$190:C206,C115)</f>
        <v>9</v>
      </c>
      <c r="K115" s="46">
        <v>1</v>
      </c>
      <c r="L115" s="40">
        <f>--_xlfn.CONCAT(M115:N115)</f>
        <v>10</v>
      </c>
      <c r="M115" s="39">
        <v>1</v>
      </c>
      <c r="N115" s="39">
        <v>0</v>
      </c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47">
        <v>1</v>
      </c>
      <c r="AK115" s="48">
        <v>2</v>
      </c>
      <c r="AL115" s="38">
        <v>0</v>
      </c>
      <c r="AM115" s="38">
        <v>2</v>
      </c>
      <c r="AN115" s="49">
        <f t="shared" si="20"/>
        <v>2</v>
      </c>
      <c r="AO115" s="36">
        <v>1</v>
      </c>
      <c r="AP115" s="50">
        <v>1</v>
      </c>
      <c r="AQ115" s="38">
        <v>1</v>
      </c>
      <c r="AR115" s="51">
        <v>1</v>
      </c>
      <c r="AS115" s="36">
        <v>7</v>
      </c>
      <c r="AT115" s="50">
        <v>2</v>
      </c>
      <c r="AU115" s="47"/>
      <c r="AV115" s="38"/>
      <c r="AW115" s="51"/>
      <c r="AX115" s="36"/>
      <c r="AY115" s="52"/>
      <c r="AZ115" s="47"/>
      <c r="BA115" s="53"/>
      <c r="BB115" s="51"/>
      <c r="BC115" s="51"/>
      <c r="BD115" s="54"/>
      <c r="BE115" s="48"/>
      <c r="BF115" s="48"/>
      <c r="BG115" s="48"/>
      <c r="BH115" s="38">
        <v>0</v>
      </c>
      <c r="BI115" s="38">
        <v>8</v>
      </c>
      <c r="BJ115" s="49">
        <f t="shared" si="14"/>
        <v>8</v>
      </c>
      <c r="BK115" s="52"/>
      <c r="BL115" s="52"/>
      <c r="BM115" s="55"/>
      <c r="BN115" s="36">
        <v>2</v>
      </c>
      <c r="BO115" s="47"/>
      <c r="BP115" s="36"/>
      <c r="BQ115" s="36"/>
      <c r="BR115" s="56">
        <v>34</v>
      </c>
      <c r="BS115" s="38" t="s">
        <v>107</v>
      </c>
      <c r="BT115" s="38" t="s">
        <v>60</v>
      </c>
      <c r="BU115" s="40" t="s">
        <v>101</v>
      </c>
      <c r="BV115" s="39" t="s">
        <v>102</v>
      </c>
      <c r="BW115" s="39"/>
      <c r="BX115" s="39"/>
      <c r="BY115" s="39"/>
      <c r="BZ115" s="39" t="s">
        <v>103</v>
      </c>
      <c r="CA115" s="40" t="s">
        <v>104</v>
      </c>
      <c r="CB115" s="40">
        <v>28</v>
      </c>
      <c r="CC115" s="40" t="s">
        <v>104</v>
      </c>
      <c r="CD115" s="40"/>
      <c r="CE115" s="40"/>
      <c r="CF115" s="40"/>
      <c r="CG115" s="40"/>
      <c r="CH115" s="40"/>
      <c r="CI115" s="40" t="s">
        <v>108</v>
      </c>
      <c r="CJ115" s="40"/>
      <c r="CK115" s="40"/>
      <c r="CM115">
        <v>3</v>
      </c>
      <c r="CN115" s="40">
        <v>1</v>
      </c>
    </row>
    <row r="116" spans="1:92" x14ac:dyDescent="0.25">
      <c r="A116">
        <v>139</v>
      </c>
      <c r="B116" s="21">
        <v>43663</v>
      </c>
      <c r="C116">
        <v>140</v>
      </c>
      <c r="D116">
        <v>12</v>
      </c>
      <c r="E116" t="s">
        <v>52</v>
      </c>
      <c r="F116">
        <v>1</v>
      </c>
      <c r="G116">
        <v>3</v>
      </c>
      <c r="I116" t="s">
        <v>91</v>
      </c>
      <c r="J116" s="22">
        <f>COUNTIF($C115:C$754,C116)</f>
        <v>3</v>
      </c>
      <c r="K116" s="23"/>
      <c r="L116">
        <f>--_xlfn.CONCAT(M116:O116)</f>
        <v>12</v>
      </c>
      <c r="M116" s="24">
        <v>1</v>
      </c>
      <c r="N116" s="24">
        <v>2</v>
      </c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5">
        <v>1</v>
      </c>
      <c r="AK116" s="26">
        <v>5</v>
      </c>
      <c r="AL116" s="27">
        <v>5</v>
      </c>
      <c r="AM116" s="27">
        <v>3</v>
      </c>
      <c r="AN116" s="28">
        <f t="shared" si="20"/>
        <v>53</v>
      </c>
      <c r="AO116" s="29">
        <v>4</v>
      </c>
      <c r="AP116" s="30">
        <v>1</v>
      </c>
      <c r="AQ116" s="27">
        <v>6</v>
      </c>
      <c r="AR116" s="31">
        <v>1</v>
      </c>
      <c r="AS116" s="29">
        <v>4</v>
      </c>
      <c r="AT116" s="30">
        <v>4</v>
      </c>
      <c r="AU116" s="25"/>
      <c r="AV116" s="27"/>
      <c r="AW116" s="31"/>
      <c r="AX116" s="29"/>
      <c r="AY116" s="32"/>
      <c r="AZ116" s="25"/>
      <c r="BA116" s="33"/>
      <c r="BB116" s="31"/>
      <c r="BC116" s="31"/>
      <c r="BD116" s="34"/>
      <c r="BE116" s="26"/>
      <c r="BF116" s="26"/>
      <c r="BG116" s="26"/>
      <c r="BH116" s="27">
        <v>0</v>
      </c>
      <c r="BI116" s="27">
        <v>9</v>
      </c>
      <c r="BJ116" s="28">
        <f t="shared" si="14"/>
        <v>9</v>
      </c>
      <c r="BK116" s="32">
        <v>1</v>
      </c>
      <c r="BL116" s="32">
        <v>0</v>
      </c>
      <c r="BM116" s="35">
        <f t="shared" ref="BM116:BM136" si="21">--_xlfn.CONCAT(BK116:BL116)</f>
        <v>10</v>
      </c>
      <c r="BN116" s="29">
        <v>2</v>
      </c>
      <c r="BO116" s="25"/>
      <c r="BP116" s="36">
        <v>0</v>
      </c>
      <c r="BQ116" s="36">
        <v>7</v>
      </c>
      <c r="BR116" s="37">
        <f t="shared" ref="BR116:BR131" si="22">--_xlfn.CONCAT(BP116:BQ116)</f>
        <v>7</v>
      </c>
      <c r="BS116" s="38">
        <v>5</v>
      </c>
      <c r="BT116" s="38" t="s">
        <v>76</v>
      </c>
      <c r="BU116" s="40" t="s">
        <v>77</v>
      </c>
      <c r="BV116" s="39" t="s">
        <v>78</v>
      </c>
      <c r="BW116" s="39"/>
      <c r="BX116" s="39"/>
      <c r="BY116" s="39"/>
      <c r="BZ116" s="39" t="s">
        <v>79</v>
      </c>
      <c r="CA116" s="40">
        <v>4</v>
      </c>
      <c r="CB116" s="40">
        <v>4</v>
      </c>
      <c r="CC116" s="40">
        <v>4</v>
      </c>
      <c r="CD116" s="40"/>
      <c r="CE116" s="40"/>
      <c r="CF116" s="40"/>
      <c r="CG116" s="40">
        <v>2</v>
      </c>
      <c r="CH116" s="40">
        <v>2</v>
      </c>
      <c r="CI116" s="24"/>
      <c r="CM116">
        <v>3</v>
      </c>
      <c r="CN116" s="40">
        <v>2</v>
      </c>
    </row>
    <row r="117" spans="1:92" x14ac:dyDescent="0.25">
      <c r="A117">
        <v>173</v>
      </c>
      <c r="B117" s="21">
        <v>43663</v>
      </c>
      <c r="C117">
        <v>148</v>
      </c>
      <c r="D117">
        <v>10</v>
      </c>
      <c r="E117" t="s">
        <v>52</v>
      </c>
      <c r="F117">
        <v>1</v>
      </c>
      <c r="G117">
        <v>3</v>
      </c>
      <c r="I117" t="s">
        <v>163</v>
      </c>
      <c r="J117" s="22">
        <f>COUNTIF($C85:C$762,C117)</f>
        <v>24</v>
      </c>
      <c r="K117" s="23"/>
      <c r="L117">
        <f>--_xlfn.CONCAT(M117:N117)</f>
        <v>10</v>
      </c>
      <c r="M117" s="24">
        <v>1</v>
      </c>
      <c r="N117" s="24">
        <v>0</v>
      </c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5">
        <v>1</v>
      </c>
      <c r="AK117" s="26">
        <v>1</v>
      </c>
      <c r="AL117" s="27">
        <v>0</v>
      </c>
      <c r="AM117" s="27">
        <v>2</v>
      </c>
      <c r="AN117" s="28">
        <f t="shared" si="20"/>
        <v>2</v>
      </c>
      <c r="AO117" s="29">
        <v>1</v>
      </c>
      <c r="AP117" s="30">
        <v>1</v>
      </c>
      <c r="AQ117" s="27">
        <v>5</v>
      </c>
      <c r="AR117" s="31">
        <v>1</v>
      </c>
      <c r="AS117" s="29">
        <v>2</v>
      </c>
      <c r="AT117" s="30">
        <v>2</v>
      </c>
      <c r="AU117" s="25">
        <v>1</v>
      </c>
      <c r="AV117" s="27">
        <v>1</v>
      </c>
      <c r="AW117" s="31"/>
      <c r="AX117" s="29"/>
      <c r="AY117" s="32"/>
      <c r="AZ117" s="25"/>
      <c r="BA117" s="33">
        <v>2</v>
      </c>
      <c r="BB117" s="31"/>
      <c r="BC117" s="31"/>
      <c r="BD117" s="34"/>
      <c r="BE117" s="26"/>
      <c r="BF117" s="26"/>
      <c r="BG117" s="26"/>
      <c r="BH117" s="27">
        <v>0</v>
      </c>
      <c r="BI117" s="27">
        <v>9</v>
      </c>
      <c r="BJ117" s="28">
        <f t="shared" si="14"/>
        <v>9</v>
      </c>
      <c r="BK117" s="32">
        <v>1</v>
      </c>
      <c r="BL117" s="32">
        <v>7</v>
      </c>
      <c r="BM117" s="35">
        <f t="shared" si="21"/>
        <v>17</v>
      </c>
      <c r="BN117" s="29">
        <v>2</v>
      </c>
      <c r="BO117" s="25"/>
      <c r="BP117" s="36">
        <v>0</v>
      </c>
      <c r="BQ117" s="36">
        <v>8</v>
      </c>
      <c r="BR117" s="37">
        <f t="shared" si="22"/>
        <v>8</v>
      </c>
      <c r="BS117" s="38">
        <v>1</v>
      </c>
      <c r="BT117" s="38" t="s">
        <v>54</v>
      </c>
      <c r="BU117" s="40" t="s">
        <v>81</v>
      </c>
      <c r="BV117" s="39" t="s">
        <v>82</v>
      </c>
      <c r="BW117" s="39"/>
      <c r="BX117" s="39"/>
      <c r="BY117" s="39"/>
      <c r="BZ117" s="39" t="s">
        <v>83</v>
      </c>
      <c r="CA117" s="40">
        <v>3</v>
      </c>
      <c r="CB117" s="40">
        <v>3</v>
      </c>
      <c r="CC117" s="40">
        <v>3</v>
      </c>
      <c r="CD117" s="40"/>
      <c r="CE117" s="40"/>
      <c r="CF117" s="40"/>
      <c r="CG117" s="40">
        <v>1</v>
      </c>
      <c r="CH117" s="40">
        <v>1</v>
      </c>
      <c r="CI117" s="24"/>
      <c r="CJ117" s="24"/>
      <c r="CM117">
        <v>3</v>
      </c>
      <c r="CN117" s="40">
        <v>1</v>
      </c>
    </row>
    <row r="118" spans="1:92" x14ac:dyDescent="0.25">
      <c r="A118">
        <v>156</v>
      </c>
      <c r="B118" s="21">
        <v>43663</v>
      </c>
      <c r="C118">
        <v>141</v>
      </c>
      <c r="D118">
        <v>6</v>
      </c>
      <c r="E118" t="s">
        <v>52</v>
      </c>
      <c r="F118">
        <v>1</v>
      </c>
      <c r="G118">
        <v>3</v>
      </c>
      <c r="I118" t="s">
        <v>53</v>
      </c>
      <c r="J118" s="22">
        <f>COUNTIF($C79:C$754,C118)</f>
        <v>6</v>
      </c>
      <c r="K118" s="23"/>
      <c r="L118">
        <f>--_xlfn.CONCAT(M118:N118)</f>
        <v>6</v>
      </c>
      <c r="M118" s="24">
        <v>0</v>
      </c>
      <c r="N118" s="24">
        <v>6</v>
      </c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5">
        <v>1</v>
      </c>
      <c r="AK118" s="26">
        <v>1</v>
      </c>
      <c r="AL118" s="27">
        <v>0</v>
      </c>
      <c r="AM118" s="27">
        <v>2</v>
      </c>
      <c r="AN118" s="28">
        <f t="shared" si="20"/>
        <v>2</v>
      </c>
      <c r="AO118" s="29">
        <v>1</v>
      </c>
      <c r="AP118" s="30">
        <v>1</v>
      </c>
      <c r="AQ118" s="27">
        <v>4</v>
      </c>
      <c r="AR118" s="31">
        <v>1</v>
      </c>
      <c r="AS118" s="29">
        <v>3</v>
      </c>
      <c r="AT118" s="30">
        <v>3</v>
      </c>
      <c r="AU118" s="25">
        <v>1</v>
      </c>
      <c r="AV118" s="27">
        <v>1</v>
      </c>
      <c r="AW118" s="31"/>
      <c r="AX118" s="29"/>
      <c r="AY118" s="32"/>
      <c r="AZ118" s="25"/>
      <c r="BA118" s="33">
        <v>9</v>
      </c>
      <c r="BB118" s="31"/>
      <c r="BC118" s="31"/>
      <c r="BD118" s="34"/>
      <c r="BE118" s="26"/>
      <c r="BF118" s="26"/>
      <c r="BG118" s="26"/>
      <c r="BH118" s="27">
        <v>0</v>
      </c>
      <c r="BI118" s="27">
        <v>9</v>
      </c>
      <c r="BJ118" s="28">
        <f t="shared" si="14"/>
        <v>9</v>
      </c>
      <c r="BK118" s="32">
        <v>1</v>
      </c>
      <c r="BL118" s="32">
        <v>8</v>
      </c>
      <c r="BM118" s="35">
        <f t="shared" si="21"/>
        <v>18</v>
      </c>
      <c r="BN118" s="29">
        <v>2</v>
      </c>
      <c r="BO118" s="25"/>
      <c r="BP118" s="36">
        <v>2</v>
      </c>
      <c r="BQ118" s="36">
        <v>6</v>
      </c>
      <c r="BR118" s="37">
        <f t="shared" si="22"/>
        <v>26</v>
      </c>
      <c r="BS118" s="38">
        <v>1</v>
      </c>
      <c r="BT118" s="38" t="s">
        <v>54</v>
      </c>
      <c r="BU118" s="40" t="s">
        <v>81</v>
      </c>
      <c r="BV118" s="39" t="s">
        <v>82</v>
      </c>
      <c r="BW118" s="39"/>
      <c r="BX118" s="39"/>
      <c r="BY118" s="39"/>
      <c r="BZ118" s="39" t="s">
        <v>83</v>
      </c>
      <c r="CA118" s="40">
        <v>3</v>
      </c>
      <c r="CB118" s="40">
        <v>3</v>
      </c>
      <c r="CC118" s="40">
        <v>3</v>
      </c>
      <c r="CD118" s="40"/>
      <c r="CE118" s="40"/>
      <c r="CF118" s="40"/>
      <c r="CG118" s="40">
        <v>1</v>
      </c>
      <c r="CH118" s="40">
        <v>1</v>
      </c>
      <c r="CI118" s="24"/>
      <c r="CJ118" s="24"/>
      <c r="CM118">
        <v>3</v>
      </c>
      <c r="CN118" s="40">
        <v>2</v>
      </c>
    </row>
    <row r="119" spans="1:92" x14ac:dyDescent="0.25">
      <c r="A119">
        <v>191</v>
      </c>
      <c r="B119" s="21">
        <v>43663</v>
      </c>
      <c r="C119">
        <v>148</v>
      </c>
      <c r="D119">
        <v>34</v>
      </c>
      <c r="E119" t="s">
        <v>52</v>
      </c>
      <c r="F119">
        <v>1</v>
      </c>
      <c r="G119">
        <v>3</v>
      </c>
      <c r="I119" t="s">
        <v>171</v>
      </c>
      <c r="J119" s="22">
        <f>COUNTIF($C55:C$782,C119)</f>
        <v>25</v>
      </c>
      <c r="K119" s="23"/>
      <c r="L119">
        <f>--_xlfn.CONCAT(M119:O119)</f>
        <v>34</v>
      </c>
      <c r="M119" s="24">
        <v>3</v>
      </c>
      <c r="N119" s="24">
        <v>4</v>
      </c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5">
        <v>1</v>
      </c>
      <c r="AK119" s="26">
        <v>5</v>
      </c>
      <c r="AL119" s="27">
        <v>3</v>
      </c>
      <c r="AM119" s="27">
        <v>8</v>
      </c>
      <c r="AN119" s="28">
        <f t="shared" si="20"/>
        <v>38</v>
      </c>
      <c r="AO119" s="29">
        <v>4</v>
      </c>
      <c r="AP119" s="30">
        <v>1</v>
      </c>
      <c r="AQ119" s="27">
        <v>5</v>
      </c>
      <c r="AR119" s="31">
        <v>1</v>
      </c>
      <c r="AS119" s="29">
        <v>1</v>
      </c>
      <c r="AT119" s="30">
        <v>1</v>
      </c>
      <c r="AU119" s="25"/>
      <c r="AV119" s="27"/>
      <c r="AW119" s="31"/>
      <c r="AX119" s="29"/>
      <c r="AY119" s="32"/>
      <c r="AZ119" s="25"/>
      <c r="BA119" s="33"/>
      <c r="BB119" s="31"/>
      <c r="BC119" s="31"/>
      <c r="BD119" s="34"/>
      <c r="BE119" s="26"/>
      <c r="BF119" s="26"/>
      <c r="BG119" s="26"/>
      <c r="BH119" s="27">
        <v>0</v>
      </c>
      <c r="BI119" s="27">
        <v>9</v>
      </c>
      <c r="BJ119" s="28">
        <f t="shared" si="14"/>
        <v>9</v>
      </c>
      <c r="BK119" s="32">
        <v>2</v>
      </c>
      <c r="BL119" s="32">
        <v>0</v>
      </c>
      <c r="BM119" s="35">
        <f t="shared" si="21"/>
        <v>20</v>
      </c>
      <c r="BN119" s="29">
        <v>2</v>
      </c>
      <c r="BO119" s="25"/>
      <c r="BP119" s="36">
        <v>0</v>
      </c>
      <c r="BQ119" s="36">
        <v>7</v>
      </c>
      <c r="BR119" s="37">
        <f t="shared" si="22"/>
        <v>7</v>
      </c>
      <c r="BS119" s="38">
        <v>5</v>
      </c>
      <c r="BT119" s="38" t="s">
        <v>76</v>
      </c>
      <c r="BU119" s="40" t="s">
        <v>77</v>
      </c>
      <c r="BV119" s="39" t="s">
        <v>78</v>
      </c>
      <c r="BW119" s="39"/>
      <c r="BX119" s="39"/>
      <c r="BY119" s="39"/>
      <c r="BZ119" s="39" t="s">
        <v>79</v>
      </c>
      <c r="CA119" s="40">
        <v>4</v>
      </c>
      <c r="CB119" s="40">
        <v>4</v>
      </c>
      <c r="CC119" s="40">
        <v>4</v>
      </c>
      <c r="CD119" s="40"/>
      <c r="CE119" s="40"/>
      <c r="CF119" s="40"/>
      <c r="CG119" s="40">
        <v>2</v>
      </c>
      <c r="CH119" s="40">
        <v>2</v>
      </c>
      <c r="CI119" s="24"/>
      <c r="CM119">
        <v>3</v>
      </c>
      <c r="CN119" s="40">
        <v>1</v>
      </c>
    </row>
    <row r="120" spans="1:92" x14ac:dyDescent="0.25">
      <c r="A120">
        <v>182</v>
      </c>
      <c r="B120" s="21">
        <v>43663</v>
      </c>
      <c r="C120">
        <v>148</v>
      </c>
      <c r="D120">
        <v>18</v>
      </c>
      <c r="E120" t="s">
        <v>52</v>
      </c>
      <c r="F120">
        <v>1</v>
      </c>
      <c r="G120">
        <v>3</v>
      </c>
      <c r="I120" t="s">
        <v>163</v>
      </c>
      <c r="J120" s="22">
        <f>COUNTIF($A19:C$754,C120)</f>
        <v>26</v>
      </c>
      <c r="K120" s="23"/>
      <c r="L120">
        <f>--_xlfn.CONCAT(M120:N120)</f>
        <v>18</v>
      </c>
      <c r="M120" s="24">
        <v>1</v>
      </c>
      <c r="N120" s="24">
        <v>8</v>
      </c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5">
        <v>1</v>
      </c>
      <c r="AK120" s="26">
        <v>1</v>
      </c>
      <c r="AL120" s="27">
        <v>3</v>
      </c>
      <c r="AM120" s="27">
        <v>8</v>
      </c>
      <c r="AN120" s="28">
        <f t="shared" si="20"/>
        <v>38</v>
      </c>
      <c r="AO120" s="29">
        <v>1</v>
      </c>
      <c r="AP120" s="30">
        <v>1</v>
      </c>
      <c r="AQ120" s="27">
        <v>4</v>
      </c>
      <c r="AR120" s="31">
        <v>1</v>
      </c>
      <c r="AS120" s="29">
        <v>4</v>
      </c>
      <c r="AT120" s="30">
        <v>4</v>
      </c>
      <c r="AU120" s="25"/>
      <c r="AV120" s="27"/>
      <c r="AW120" s="31"/>
      <c r="AX120" s="29"/>
      <c r="AY120" s="32"/>
      <c r="AZ120" s="25"/>
      <c r="BA120" s="33"/>
      <c r="BB120" s="31"/>
      <c r="BC120" s="31"/>
      <c r="BD120" s="34"/>
      <c r="BE120" s="26"/>
      <c r="BF120" s="26"/>
      <c r="BG120" s="26"/>
      <c r="BH120" s="27">
        <v>0</v>
      </c>
      <c r="BI120" s="27">
        <v>9</v>
      </c>
      <c r="BJ120" s="28">
        <f t="shared" si="14"/>
        <v>9</v>
      </c>
      <c r="BK120" s="32">
        <v>2</v>
      </c>
      <c r="BL120" s="32">
        <v>2</v>
      </c>
      <c r="BM120" s="35">
        <f t="shared" si="21"/>
        <v>22</v>
      </c>
      <c r="BN120" s="29">
        <v>2</v>
      </c>
      <c r="BO120" s="25"/>
      <c r="BP120" s="36">
        <v>0</v>
      </c>
      <c r="BQ120" s="36">
        <v>2</v>
      </c>
      <c r="BR120" s="37">
        <f t="shared" si="22"/>
        <v>2</v>
      </c>
      <c r="BS120" s="38">
        <v>1</v>
      </c>
      <c r="BT120" s="38" t="s">
        <v>54</v>
      </c>
      <c r="BU120" t="s">
        <v>55</v>
      </c>
      <c r="BV120" s="24" t="s">
        <v>56</v>
      </c>
      <c r="BW120" s="24"/>
      <c r="BX120" s="24"/>
      <c r="BY120" s="24"/>
      <c r="BZ120" s="39" t="s">
        <v>57</v>
      </c>
      <c r="CA120" s="40">
        <v>5</v>
      </c>
      <c r="CB120" s="40">
        <v>5</v>
      </c>
      <c r="CC120" s="40">
        <v>5</v>
      </c>
      <c r="CD120" s="40"/>
      <c r="CE120" s="40"/>
      <c r="CF120" s="40"/>
      <c r="CG120" s="40">
        <v>3</v>
      </c>
      <c r="CH120" s="40">
        <v>1</v>
      </c>
      <c r="CM120">
        <v>3</v>
      </c>
      <c r="CN120" s="40">
        <v>1</v>
      </c>
    </row>
    <row r="121" spans="1:92" x14ac:dyDescent="0.25">
      <c r="A121">
        <v>58</v>
      </c>
      <c r="B121" s="21">
        <v>43660</v>
      </c>
      <c r="C121">
        <v>126</v>
      </c>
      <c r="D121">
        <v>20</v>
      </c>
      <c r="E121" t="s">
        <v>58</v>
      </c>
      <c r="F121">
        <v>1</v>
      </c>
      <c r="G121">
        <v>1</v>
      </c>
      <c r="I121" t="s">
        <v>84</v>
      </c>
      <c r="J121" s="22">
        <f>COUNTIF($A63:C$754,C121)</f>
        <v>7</v>
      </c>
      <c r="K121" s="23"/>
      <c r="L121">
        <f>--_xlfn.CONCAT(M121:O121)</f>
        <v>20</v>
      </c>
      <c r="M121" s="24">
        <v>2</v>
      </c>
      <c r="N121" s="24">
        <v>0</v>
      </c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5">
        <v>1</v>
      </c>
      <c r="AK121" s="26">
        <v>1</v>
      </c>
      <c r="AL121" s="27">
        <v>3</v>
      </c>
      <c r="AM121" s="27">
        <v>8</v>
      </c>
      <c r="AN121" s="28">
        <f t="shared" si="20"/>
        <v>38</v>
      </c>
      <c r="AO121" s="29">
        <v>1</v>
      </c>
      <c r="AP121" s="30">
        <v>1</v>
      </c>
      <c r="AQ121" s="27">
        <v>6</v>
      </c>
      <c r="AR121" s="31">
        <v>1</v>
      </c>
      <c r="AS121" s="29">
        <v>4</v>
      </c>
      <c r="AT121" s="30">
        <v>4</v>
      </c>
      <c r="AU121" s="25"/>
      <c r="AV121" s="27"/>
      <c r="AW121" s="31"/>
      <c r="AX121" s="29"/>
      <c r="AY121" s="32"/>
      <c r="AZ121" s="25"/>
      <c r="BA121" s="33"/>
      <c r="BB121" s="31"/>
      <c r="BC121" s="31"/>
      <c r="BD121" s="34"/>
      <c r="BE121" s="26"/>
      <c r="BF121" s="26"/>
      <c r="BG121" s="26"/>
      <c r="BH121" s="27">
        <v>0</v>
      </c>
      <c r="BI121" s="27">
        <v>9</v>
      </c>
      <c r="BJ121" s="28">
        <f t="shared" si="14"/>
        <v>9</v>
      </c>
      <c r="BK121" s="32">
        <v>2</v>
      </c>
      <c r="BL121" s="32">
        <v>3</v>
      </c>
      <c r="BM121" s="35">
        <f t="shared" si="21"/>
        <v>23</v>
      </c>
      <c r="BN121" s="29">
        <v>2</v>
      </c>
      <c r="BO121" s="25"/>
      <c r="BP121" s="36">
        <v>0</v>
      </c>
      <c r="BQ121" s="36">
        <v>2</v>
      </c>
      <c r="BR121" s="37">
        <f t="shared" si="22"/>
        <v>2</v>
      </c>
      <c r="BS121" s="38">
        <v>1</v>
      </c>
      <c r="BT121" s="38" t="s">
        <v>54</v>
      </c>
      <c r="BU121" t="s">
        <v>55</v>
      </c>
      <c r="BV121" s="24" t="s">
        <v>56</v>
      </c>
      <c r="BW121" s="24"/>
      <c r="BX121" s="24"/>
      <c r="BY121" s="24"/>
      <c r="BZ121" s="39" t="s">
        <v>57</v>
      </c>
      <c r="CA121" s="40">
        <v>5</v>
      </c>
      <c r="CB121" s="40">
        <v>5</v>
      </c>
      <c r="CC121" s="40">
        <v>5</v>
      </c>
      <c r="CD121" s="40"/>
      <c r="CE121" s="40"/>
      <c r="CF121" s="40"/>
      <c r="CG121" s="40">
        <v>3</v>
      </c>
      <c r="CH121" s="40">
        <v>1</v>
      </c>
      <c r="CM121">
        <v>1</v>
      </c>
      <c r="CN121" s="40">
        <v>2</v>
      </c>
    </row>
    <row r="122" spans="1:92" x14ac:dyDescent="0.25">
      <c r="A122">
        <v>569</v>
      </c>
      <c r="B122" s="21">
        <v>43675</v>
      </c>
      <c r="C122">
        <v>286</v>
      </c>
      <c r="D122">
        <v>5</v>
      </c>
      <c r="E122" t="s">
        <v>139</v>
      </c>
      <c r="F122">
        <v>1</v>
      </c>
      <c r="G122">
        <v>2</v>
      </c>
      <c r="H122">
        <v>286</v>
      </c>
      <c r="I122" t="s">
        <v>172</v>
      </c>
      <c r="J122" s="22">
        <f>COUNTIF($C$79:C344,C122)</f>
        <v>2</v>
      </c>
      <c r="K122" s="23">
        <v>1</v>
      </c>
      <c r="L122">
        <f>--_xlfn.CONCAT(M122:O122)</f>
        <v>5</v>
      </c>
      <c r="M122" s="24">
        <v>0</v>
      </c>
      <c r="N122" s="24">
        <v>5</v>
      </c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5">
        <v>1</v>
      </c>
      <c r="AK122" s="26">
        <v>1</v>
      </c>
      <c r="AL122" s="27">
        <v>3</v>
      </c>
      <c r="AM122" s="27">
        <v>8</v>
      </c>
      <c r="AN122" s="28">
        <f t="shared" si="20"/>
        <v>38</v>
      </c>
      <c r="AO122" s="29">
        <v>5</v>
      </c>
      <c r="AP122" s="30">
        <v>1</v>
      </c>
      <c r="AQ122" s="27">
        <v>1</v>
      </c>
      <c r="AR122" s="31">
        <v>1</v>
      </c>
      <c r="AS122" s="29">
        <v>4</v>
      </c>
      <c r="AT122" s="30">
        <v>4</v>
      </c>
      <c r="AU122" s="25"/>
      <c r="AV122" s="27"/>
      <c r="AW122" s="31"/>
      <c r="AX122" s="29"/>
      <c r="AY122" s="32"/>
      <c r="AZ122" s="25"/>
      <c r="BA122" s="33"/>
      <c r="BB122" s="31"/>
      <c r="BC122" s="31"/>
      <c r="BD122" s="34"/>
      <c r="BE122" s="26"/>
      <c r="BF122" s="26"/>
      <c r="BG122" s="26"/>
      <c r="BH122" s="27">
        <v>0</v>
      </c>
      <c r="BI122" s="27">
        <v>9</v>
      </c>
      <c r="BJ122" s="28">
        <f t="shared" si="14"/>
        <v>9</v>
      </c>
      <c r="BK122" s="32">
        <v>2</v>
      </c>
      <c r="BL122" s="32">
        <v>5</v>
      </c>
      <c r="BM122" s="35">
        <f t="shared" si="21"/>
        <v>25</v>
      </c>
      <c r="BN122" s="29">
        <v>2</v>
      </c>
      <c r="BO122" s="25"/>
      <c r="BP122" s="36">
        <v>0</v>
      </c>
      <c r="BQ122" s="36">
        <v>2</v>
      </c>
      <c r="BR122" s="37">
        <f t="shared" si="22"/>
        <v>2</v>
      </c>
      <c r="BS122" s="38">
        <v>1</v>
      </c>
      <c r="BT122" s="38" t="s">
        <v>54</v>
      </c>
      <c r="BU122" s="40" t="s">
        <v>77</v>
      </c>
      <c r="BV122" s="39" t="s">
        <v>78</v>
      </c>
      <c r="BW122" s="39"/>
      <c r="BX122" s="39"/>
      <c r="BY122" s="39"/>
      <c r="BZ122" s="39" t="s">
        <v>79</v>
      </c>
      <c r="CA122" s="40">
        <v>4</v>
      </c>
      <c r="CB122" s="40">
        <v>4</v>
      </c>
      <c r="CC122" s="40">
        <v>4</v>
      </c>
      <c r="CD122" s="40"/>
      <c r="CE122" s="40"/>
      <c r="CF122" s="40"/>
      <c r="CG122" s="40">
        <v>2</v>
      </c>
      <c r="CH122" s="40">
        <v>2</v>
      </c>
      <c r="CI122" s="24"/>
      <c r="CJ122" s="24"/>
      <c r="CM122">
        <v>2</v>
      </c>
      <c r="CN122" s="40">
        <v>2</v>
      </c>
    </row>
    <row r="123" spans="1:92" x14ac:dyDescent="0.25">
      <c r="A123">
        <v>572</v>
      </c>
      <c r="B123" s="21">
        <v>43675</v>
      </c>
      <c r="C123">
        <v>290</v>
      </c>
      <c r="D123">
        <v>16</v>
      </c>
      <c r="E123" t="s">
        <v>139</v>
      </c>
      <c r="F123">
        <v>1</v>
      </c>
      <c r="G123">
        <v>2</v>
      </c>
      <c r="I123" t="s">
        <v>145</v>
      </c>
      <c r="J123" s="22">
        <f>COUNTIF($A$86:C173,C123)</f>
        <v>1</v>
      </c>
      <c r="K123" s="23"/>
      <c r="L123">
        <f>--_xlfn.CONCAT(M123:O123)</f>
        <v>16</v>
      </c>
      <c r="M123" s="24">
        <v>1</v>
      </c>
      <c r="N123" s="24">
        <v>6</v>
      </c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5">
        <v>1</v>
      </c>
      <c r="AK123" s="26">
        <v>1</v>
      </c>
      <c r="AL123" s="27">
        <v>3</v>
      </c>
      <c r="AM123" s="27">
        <v>8</v>
      </c>
      <c r="AN123" s="28">
        <f t="shared" si="20"/>
        <v>38</v>
      </c>
      <c r="AO123" s="29">
        <v>1</v>
      </c>
      <c r="AP123" s="30">
        <v>1</v>
      </c>
      <c r="AQ123" s="27">
        <v>6</v>
      </c>
      <c r="AR123" s="31">
        <v>1</v>
      </c>
      <c r="AS123" s="29">
        <v>4</v>
      </c>
      <c r="AT123" s="30">
        <v>4</v>
      </c>
      <c r="AU123" s="25"/>
      <c r="AV123" s="27"/>
      <c r="AW123" s="31"/>
      <c r="AX123" s="29"/>
      <c r="AY123" s="32"/>
      <c r="AZ123" s="25">
        <v>1</v>
      </c>
      <c r="BA123" s="33"/>
      <c r="BB123" s="31"/>
      <c r="BC123" s="31"/>
      <c r="BD123" s="34"/>
      <c r="BE123" s="26"/>
      <c r="BF123" s="26"/>
      <c r="BG123" s="26"/>
      <c r="BH123" s="27">
        <v>0</v>
      </c>
      <c r="BI123" s="27">
        <v>9</v>
      </c>
      <c r="BJ123" s="28">
        <f t="shared" si="14"/>
        <v>9</v>
      </c>
      <c r="BK123" s="32">
        <v>2</v>
      </c>
      <c r="BL123" s="32">
        <v>5</v>
      </c>
      <c r="BM123" s="35">
        <f t="shared" si="21"/>
        <v>25</v>
      </c>
      <c r="BN123" s="29">
        <v>2</v>
      </c>
      <c r="BO123" s="25"/>
      <c r="BP123" s="36">
        <v>0</v>
      </c>
      <c r="BQ123" s="36">
        <v>2</v>
      </c>
      <c r="BR123" s="37">
        <f t="shared" si="22"/>
        <v>2</v>
      </c>
      <c r="BS123" s="38">
        <v>1</v>
      </c>
      <c r="BT123" s="38" t="s">
        <v>54</v>
      </c>
      <c r="BU123" t="s">
        <v>55</v>
      </c>
      <c r="BV123" s="24" t="s">
        <v>56</v>
      </c>
      <c r="BW123" s="24"/>
      <c r="BX123" s="24"/>
      <c r="BY123" s="24"/>
      <c r="BZ123" s="39" t="s">
        <v>57</v>
      </c>
      <c r="CA123" s="40">
        <v>5</v>
      </c>
      <c r="CB123" s="40">
        <v>5</v>
      </c>
      <c r="CC123" s="40">
        <v>5</v>
      </c>
      <c r="CD123" s="40"/>
      <c r="CE123" s="40"/>
      <c r="CF123" s="40"/>
      <c r="CG123" s="40">
        <v>3</v>
      </c>
      <c r="CH123" s="40">
        <v>1</v>
      </c>
      <c r="CI123" s="24"/>
      <c r="CM123">
        <v>2</v>
      </c>
      <c r="CN123" s="40">
        <v>2</v>
      </c>
    </row>
    <row r="124" spans="1:92" x14ac:dyDescent="0.25">
      <c r="A124">
        <v>113</v>
      </c>
      <c r="B124" s="21">
        <v>43663</v>
      </c>
      <c r="C124">
        <v>137</v>
      </c>
      <c r="D124">
        <v>50</v>
      </c>
      <c r="E124" t="s">
        <v>52</v>
      </c>
      <c r="F124">
        <v>1</v>
      </c>
      <c r="G124">
        <v>3</v>
      </c>
      <c r="I124" t="s">
        <v>85</v>
      </c>
      <c r="J124" s="22">
        <f>COUNTIF($C78:C$754,C124)</f>
        <v>15</v>
      </c>
      <c r="K124" s="23"/>
      <c r="L124">
        <f>--_xlfn.CONCAT(M124:N124)</f>
        <v>50</v>
      </c>
      <c r="M124" s="24">
        <v>5</v>
      </c>
      <c r="N124" s="24">
        <v>0</v>
      </c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5">
        <v>1</v>
      </c>
      <c r="AK124" s="26">
        <v>1</v>
      </c>
      <c r="AL124" s="27">
        <v>0</v>
      </c>
      <c r="AM124" s="27">
        <v>1</v>
      </c>
      <c r="AN124" s="28">
        <f t="shared" si="20"/>
        <v>1</v>
      </c>
      <c r="AO124" s="29">
        <v>1</v>
      </c>
      <c r="AP124" s="30">
        <v>1</v>
      </c>
      <c r="AQ124" s="27">
        <v>5</v>
      </c>
      <c r="AR124" s="31">
        <v>1</v>
      </c>
      <c r="AS124" s="29">
        <v>4</v>
      </c>
      <c r="AT124" s="30">
        <v>4</v>
      </c>
      <c r="AU124" s="25"/>
      <c r="AV124" s="27"/>
      <c r="AW124" s="31"/>
      <c r="AX124" s="29"/>
      <c r="AY124" s="32"/>
      <c r="AZ124" s="25"/>
      <c r="BA124" s="33"/>
      <c r="BB124" s="31"/>
      <c r="BC124" s="31"/>
      <c r="BD124" s="34"/>
      <c r="BE124" s="26"/>
      <c r="BF124" s="26"/>
      <c r="BG124" s="26"/>
      <c r="BH124" s="27">
        <v>0</v>
      </c>
      <c r="BI124" s="27">
        <v>9</v>
      </c>
      <c r="BJ124" s="28">
        <f t="shared" si="14"/>
        <v>9</v>
      </c>
      <c r="BK124" s="32">
        <v>2</v>
      </c>
      <c r="BL124" s="32">
        <v>5</v>
      </c>
      <c r="BM124" s="35">
        <f t="shared" si="21"/>
        <v>25</v>
      </c>
      <c r="BN124" s="29">
        <v>2</v>
      </c>
      <c r="BO124" s="25"/>
      <c r="BP124" s="36">
        <v>0</v>
      </c>
      <c r="BQ124" s="36">
        <v>8</v>
      </c>
      <c r="BR124" s="37">
        <f t="shared" si="22"/>
        <v>8</v>
      </c>
      <c r="BS124" s="38">
        <v>1</v>
      </c>
      <c r="BT124" s="38" t="s">
        <v>54</v>
      </c>
      <c r="BU124" s="40" t="s">
        <v>81</v>
      </c>
      <c r="BV124" s="39" t="s">
        <v>82</v>
      </c>
      <c r="BW124" s="39"/>
      <c r="BX124" s="39"/>
      <c r="BY124" s="39"/>
      <c r="BZ124" s="39" t="s">
        <v>83</v>
      </c>
      <c r="CA124" s="40">
        <v>3</v>
      </c>
      <c r="CB124" s="40">
        <v>3</v>
      </c>
      <c r="CC124" s="40">
        <v>3</v>
      </c>
      <c r="CD124" s="40"/>
      <c r="CE124" s="40"/>
      <c r="CF124" s="40"/>
      <c r="CG124" s="40">
        <v>1</v>
      </c>
      <c r="CH124" s="40">
        <v>1</v>
      </c>
      <c r="CI124" s="24"/>
      <c r="CM124">
        <v>3</v>
      </c>
      <c r="CN124" s="40">
        <v>2</v>
      </c>
    </row>
    <row r="125" spans="1:92" x14ac:dyDescent="0.25">
      <c r="A125">
        <v>133</v>
      </c>
      <c r="B125" s="21">
        <v>43663</v>
      </c>
      <c r="C125">
        <v>139</v>
      </c>
      <c r="D125">
        <v>29</v>
      </c>
      <c r="E125" t="s">
        <v>52</v>
      </c>
      <c r="F125">
        <v>1</v>
      </c>
      <c r="G125">
        <v>3</v>
      </c>
      <c r="H125">
        <v>139</v>
      </c>
      <c r="I125" t="s">
        <v>116</v>
      </c>
      <c r="J125" s="22">
        <f>COUNTIF($C64:C$754,C125)</f>
        <v>9</v>
      </c>
      <c r="K125" s="23">
        <v>3</v>
      </c>
      <c r="L125">
        <f>--_xlfn.CONCAT(M125:N125)</f>
        <v>29</v>
      </c>
      <c r="M125" s="24">
        <v>2</v>
      </c>
      <c r="N125" s="24">
        <v>9</v>
      </c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5">
        <v>1</v>
      </c>
      <c r="AK125" s="26">
        <v>5</v>
      </c>
      <c r="AL125" s="27">
        <v>5</v>
      </c>
      <c r="AM125" s="27">
        <v>3</v>
      </c>
      <c r="AN125" s="28">
        <f t="shared" si="20"/>
        <v>53</v>
      </c>
      <c r="AO125" s="29">
        <v>4</v>
      </c>
      <c r="AP125" s="30">
        <v>1</v>
      </c>
      <c r="AQ125" s="27">
        <v>5</v>
      </c>
      <c r="AR125" s="31">
        <v>1</v>
      </c>
      <c r="AS125" s="29">
        <v>1</v>
      </c>
      <c r="AT125" s="30">
        <v>1</v>
      </c>
      <c r="AU125" s="25"/>
      <c r="AV125" s="27"/>
      <c r="AW125" s="31"/>
      <c r="AX125" s="29"/>
      <c r="AY125" s="32"/>
      <c r="AZ125" s="25"/>
      <c r="BA125" s="33"/>
      <c r="BB125" s="31"/>
      <c r="BC125" s="31"/>
      <c r="BD125" s="34"/>
      <c r="BE125" s="26"/>
      <c r="BF125" s="26"/>
      <c r="BG125" s="26"/>
      <c r="BH125" s="27">
        <v>0</v>
      </c>
      <c r="BI125" s="27">
        <v>9</v>
      </c>
      <c r="BJ125" s="28">
        <f t="shared" si="14"/>
        <v>9</v>
      </c>
      <c r="BK125" s="32">
        <v>2</v>
      </c>
      <c r="BL125" s="32">
        <v>5</v>
      </c>
      <c r="BM125" s="35">
        <f t="shared" si="21"/>
        <v>25</v>
      </c>
      <c r="BN125" s="29">
        <v>2</v>
      </c>
      <c r="BO125" s="25"/>
      <c r="BP125" s="36">
        <v>0</v>
      </c>
      <c r="BQ125" s="36">
        <v>7</v>
      </c>
      <c r="BR125" s="37">
        <f t="shared" si="22"/>
        <v>7</v>
      </c>
      <c r="BS125" s="38">
        <v>5</v>
      </c>
      <c r="BT125" s="38" t="s">
        <v>76</v>
      </c>
      <c r="BU125" s="40" t="s">
        <v>77</v>
      </c>
      <c r="BV125" s="39" t="s">
        <v>78</v>
      </c>
      <c r="BW125" s="39"/>
      <c r="BX125" s="39"/>
      <c r="BY125" s="39"/>
      <c r="BZ125" s="39" t="s">
        <v>79</v>
      </c>
      <c r="CA125" s="40">
        <v>4</v>
      </c>
      <c r="CB125" s="40">
        <v>4</v>
      </c>
      <c r="CC125" s="40">
        <v>4</v>
      </c>
      <c r="CD125" s="40"/>
      <c r="CE125" s="40"/>
      <c r="CF125" s="40"/>
      <c r="CG125" s="40">
        <v>2</v>
      </c>
      <c r="CH125" s="40">
        <v>2</v>
      </c>
      <c r="CI125" s="24"/>
      <c r="CM125">
        <v>3</v>
      </c>
      <c r="CN125" s="40">
        <v>2</v>
      </c>
    </row>
    <row r="126" spans="1:92" x14ac:dyDescent="0.25">
      <c r="A126">
        <v>866</v>
      </c>
      <c r="B126" s="21">
        <v>43648</v>
      </c>
      <c r="C126">
        <v>49</v>
      </c>
      <c r="D126">
        <v>19</v>
      </c>
      <c r="E126" t="s">
        <v>58</v>
      </c>
      <c r="F126">
        <v>1</v>
      </c>
      <c r="G126">
        <v>1</v>
      </c>
      <c r="I126" t="s">
        <v>59</v>
      </c>
      <c r="J126" s="22">
        <f>COUNTIF($C34:C$754,C126)</f>
        <v>19</v>
      </c>
      <c r="K126" s="23"/>
      <c r="L126">
        <f>--_xlfn.CONCAT(M126:O126)</f>
        <v>19</v>
      </c>
      <c r="M126" s="24">
        <v>1</v>
      </c>
      <c r="N126" s="24">
        <v>9</v>
      </c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5">
        <v>1</v>
      </c>
      <c r="AK126" s="26">
        <v>5</v>
      </c>
      <c r="AL126" s="27">
        <v>5</v>
      </c>
      <c r="AM126" s="27">
        <v>3</v>
      </c>
      <c r="AN126" s="28">
        <f t="shared" si="20"/>
        <v>53</v>
      </c>
      <c r="AO126" s="29">
        <v>4</v>
      </c>
      <c r="AP126" s="30">
        <v>1</v>
      </c>
      <c r="AQ126" s="27">
        <v>6</v>
      </c>
      <c r="AR126" s="31">
        <v>1</v>
      </c>
      <c r="AS126" s="29">
        <v>2</v>
      </c>
      <c r="AT126" s="30">
        <v>2</v>
      </c>
      <c r="AU126" s="25"/>
      <c r="AV126" s="27"/>
      <c r="AW126" s="31"/>
      <c r="AX126" s="29"/>
      <c r="AY126" s="32"/>
      <c r="AZ126" s="25"/>
      <c r="BA126" s="33"/>
      <c r="BB126" s="31"/>
      <c r="BC126" s="31"/>
      <c r="BD126" s="34"/>
      <c r="BE126" s="26"/>
      <c r="BF126" s="26"/>
      <c r="BG126" s="26"/>
      <c r="BH126" s="27">
        <v>0</v>
      </c>
      <c r="BI126" s="27">
        <v>9</v>
      </c>
      <c r="BJ126" s="28">
        <f t="shared" si="14"/>
        <v>9</v>
      </c>
      <c r="BK126" s="32">
        <v>2</v>
      </c>
      <c r="BL126" s="32">
        <v>7</v>
      </c>
      <c r="BM126" s="35">
        <f t="shared" si="21"/>
        <v>27</v>
      </c>
      <c r="BN126" s="29">
        <v>2</v>
      </c>
      <c r="BO126" s="25"/>
      <c r="BP126" s="36">
        <v>0</v>
      </c>
      <c r="BQ126" s="36">
        <v>7</v>
      </c>
      <c r="BR126" s="37">
        <f t="shared" si="22"/>
        <v>7</v>
      </c>
      <c r="BS126" s="38">
        <v>5</v>
      </c>
      <c r="BT126" s="38" t="s">
        <v>76</v>
      </c>
      <c r="BU126" s="40" t="s">
        <v>77</v>
      </c>
      <c r="BV126" s="39" t="s">
        <v>78</v>
      </c>
      <c r="BW126" s="39"/>
      <c r="BX126" s="39"/>
      <c r="BY126" s="39"/>
      <c r="BZ126" s="39" t="s">
        <v>79</v>
      </c>
      <c r="CA126" s="40">
        <v>4</v>
      </c>
      <c r="CB126" s="40">
        <v>4</v>
      </c>
      <c r="CC126" s="40">
        <v>4</v>
      </c>
      <c r="CD126" s="40"/>
      <c r="CE126" s="40"/>
      <c r="CF126" s="40"/>
      <c r="CG126" s="40">
        <v>2</v>
      </c>
      <c r="CH126" s="40">
        <v>2</v>
      </c>
      <c r="CI126" s="24"/>
      <c r="CM126">
        <v>1</v>
      </c>
      <c r="CN126" s="40">
        <v>1</v>
      </c>
    </row>
    <row r="127" spans="1:92" x14ac:dyDescent="0.25">
      <c r="A127">
        <v>167</v>
      </c>
      <c r="B127" s="21">
        <v>43663</v>
      </c>
      <c r="C127">
        <v>145</v>
      </c>
      <c r="D127">
        <v>13</v>
      </c>
      <c r="E127" t="s">
        <v>52</v>
      </c>
      <c r="F127">
        <v>1</v>
      </c>
      <c r="G127">
        <v>3</v>
      </c>
      <c r="H127">
        <v>145</v>
      </c>
      <c r="I127" t="s">
        <v>173</v>
      </c>
      <c r="J127" s="22">
        <f>COUNTIF($A1:C$754,C127)</f>
        <v>5</v>
      </c>
      <c r="K127" s="23">
        <v>1</v>
      </c>
      <c r="L127">
        <f>--_xlfn.CONCAT(M127:N127)</f>
        <v>13</v>
      </c>
      <c r="M127" s="24">
        <v>1</v>
      </c>
      <c r="N127" s="24">
        <v>3</v>
      </c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5">
        <v>1</v>
      </c>
      <c r="AK127" s="26">
        <v>1</v>
      </c>
      <c r="AL127" s="27">
        <v>3</v>
      </c>
      <c r="AM127" s="27">
        <v>9</v>
      </c>
      <c r="AN127" s="28">
        <f t="shared" si="20"/>
        <v>39</v>
      </c>
      <c r="AO127" s="29">
        <v>1</v>
      </c>
      <c r="AP127" s="30">
        <v>1</v>
      </c>
      <c r="AQ127" s="27">
        <v>6</v>
      </c>
      <c r="AR127" s="31">
        <v>1</v>
      </c>
      <c r="AS127" s="29">
        <v>4</v>
      </c>
      <c r="AT127" s="30">
        <v>4</v>
      </c>
      <c r="AU127" s="25"/>
      <c r="AV127" s="27"/>
      <c r="AW127" s="31"/>
      <c r="AX127" s="29"/>
      <c r="AY127" s="32"/>
      <c r="AZ127" s="25"/>
      <c r="BA127" s="33"/>
      <c r="BB127" s="31"/>
      <c r="BC127" s="31"/>
      <c r="BD127" s="34"/>
      <c r="BE127" s="26"/>
      <c r="BF127" s="26"/>
      <c r="BG127" s="26"/>
      <c r="BH127" s="27">
        <v>0</v>
      </c>
      <c r="BI127" s="27">
        <v>9</v>
      </c>
      <c r="BJ127" s="28">
        <f t="shared" si="14"/>
        <v>9</v>
      </c>
      <c r="BK127" s="32">
        <v>2</v>
      </c>
      <c r="BL127" s="32">
        <v>7</v>
      </c>
      <c r="BM127" s="35">
        <f t="shared" si="21"/>
        <v>27</v>
      </c>
      <c r="BN127" s="29">
        <v>2</v>
      </c>
      <c r="BO127" s="25"/>
      <c r="BP127" s="36">
        <v>2</v>
      </c>
      <c r="BQ127" s="36">
        <v>6</v>
      </c>
      <c r="BR127" s="37">
        <f t="shared" si="22"/>
        <v>26</v>
      </c>
      <c r="BS127" s="38">
        <v>1</v>
      </c>
      <c r="BT127" s="38" t="s">
        <v>54</v>
      </c>
      <c r="BU127" t="s">
        <v>55</v>
      </c>
      <c r="BV127" s="24" t="s">
        <v>56</v>
      </c>
      <c r="BW127" s="24"/>
      <c r="BX127" s="24"/>
      <c r="BY127" s="24"/>
      <c r="BZ127" s="39" t="s">
        <v>57</v>
      </c>
      <c r="CA127" s="40">
        <v>5</v>
      </c>
      <c r="CB127" s="40">
        <v>5</v>
      </c>
      <c r="CC127" s="40">
        <v>5</v>
      </c>
      <c r="CD127" s="40"/>
      <c r="CE127" s="40"/>
      <c r="CF127" s="40"/>
      <c r="CG127" s="40">
        <v>3</v>
      </c>
      <c r="CH127" s="40">
        <v>1</v>
      </c>
      <c r="CM127">
        <v>3</v>
      </c>
      <c r="CN127" s="40">
        <v>2</v>
      </c>
    </row>
    <row r="128" spans="1:92" x14ac:dyDescent="0.25">
      <c r="A128">
        <v>168</v>
      </c>
      <c r="B128" s="21">
        <v>43663</v>
      </c>
      <c r="C128">
        <v>145</v>
      </c>
      <c r="D128">
        <v>15</v>
      </c>
      <c r="E128" t="s">
        <v>52</v>
      </c>
      <c r="F128">
        <v>1</v>
      </c>
      <c r="G128">
        <v>3</v>
      </c>
      <c r="H128">
        <v>145</v>
      </c>
      <c r="I128" t="s">
        <v>173</v>
      </c>
      <c r="J128" s="22">
        <f>COUNTIF($C$133:C282,C128)</f>
        <v>2</v>
      </c>
      <c r="K128" s="23">
        <v>2</v>
      </c>
      <c r="L128">
        <f>--_xlfn.CONCAT(M128:N128)</f>
        <v>15</v>
      </c>
      <c r="M128" s="24">
        <v>1</v>
      </c>
      <c r="N128" s="24">
        <v>5</v>
      </c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5">
        <v>1</v>
      </c>
      <c r="AK128" s="26">
        <v>1</v>
      </c>
      <c r="AL128" s="27">
        <v>0</v>
      </c>
      <c r="AM128" s="27">
        <v>7</v>
      </c>
      <c r="AN128" s="28">
        <f t="shared" si="20"/>
        <v>7</v>
      </c>
      <c r="AO128" s="29">
        <v>3</v>
      </c>
      <c r="AP128" s="30">
        <v>1</v>
      </c>
      <c r="AQ128" s="27">
        <v>4</v>
      </c>
      <c r="AR128" s="31">
        <v>1</v>
      </c>
      <c r="AS128" s="29">
        <v>3</v>
      </c>
      <c r="AT128" s="30">
        <v>3</v>
      </c>
      <c r="AU128" s="25"/>
      <c r="AV128" s="27"/>
      <c r="AW128" s="31"/>
      <c r="AX128" s="29"/>
      <c r="AY128" s="32"/>
      <c r="AZ128" s="25"/>
      <c r="BA128" s="33"/>
      <c r="BB128" s="31"/>
      <c r="BC128" s="31"/>
      <c r="BD128" s="34"/>
      <c r="BE128" s="26"/>
      <c r="BF128" s="26"/>
      <c r="BG128" s="26"/>
      <c r="BH128" s="27">
        <v>0</v>
      </c>
      <c r="BI128" s="27">
        <v>9</v>
      </c>
      <c r="BJ128" s="28">
        <f t="shared" si="14"/>
        <v>9</v>
      </c>
      <c r="BK128" s="32">
        <v>2</v>
      </c>
      <c r="BL128" s="32">
        <v>7</v>
      </c>
      <c r="BM128" s="35">
        <f t="shared" si="21"/>
        <v>27</v>
      </c>
      <c r="BN128" s="29">
        <v>2</v>
      </c>
      <c r="BO128" s="25"/>
      <c r="BP128" s="36">
        <v>1</v>
      </c>
      <c r="BQ128" s="36">
        <v>6</v>
      </c>
      <c r="BR128" s="37">
        <f t="shared" si="22"/>
        <v>16</v>
      </c>
      <c r="BS128" s="38">
        <v>9</v>
      </c>
      <c r="BT128" s="38" t="s">
        <v>86</v>
      </c>
      <c r="BU128" s="40" t="s">
        <v>127</v>
      </c>
      <c r="BV128" s="39" t="s">
        <v>128</v>
      </c>
      <c r="BW128" s="39"/>
      <c r="BX128" s="39"/>
      <c r="BY128" s="39"/>
      <c r="BZ128" s="39" t="s">
        <v>89</v>
      </c>
      <c r="CA128" s="40">
        <v>15</v>
      </c>
      <c r="CB128" s="40">
        <v>16</v>
      </c>
      <c r="CC128" s="42">
        <v>15</v>
      </c>
      <c r="CD128" s="40"/>
      <c r="CE128" s="40"/>
      <c r="CF128" s="40"/>
      <c r="CG128" s="40">
        <v>8</v>
      </c>
      <c r="CH128" s="40">
        <v>18</v>
      </c>
      <c r="CI128" s="24"/>
      <c r="CM128">
        <v>3</v>
      </c>
      <c r="CN128" s="40">
        <v>2</v>
      </c>
    </row>
    <row r="129" spans="1:93" x14ac:dyDescent="0.25">
      <c r="A129">
        <v>110</v>
      </c>
      <c r="B129" s="21">
        <v>43663</v>
      </c>
      <c r="C129">
        <v>137</v>
      </c>
      <c r="D129">
        <v>37</v>
      </c>
      <c r="E129" t="s">
        <v>52</v>
      </c>
      <c r="F129">
        <v>1</v>
      </c>
      <c r="G129">
        <v>3</v>
      </c>
      <c r="H129">
        <v>137</v>
      </c>
      <c r="I129" t="s">
        <v>85</v>
      </c>
      <c r="J129" s="22">
        <f>COUNTIF($C76:C$754,C129)</f>
        <v>15</v>
      </c>
      <c r="K129" s="23">
        <v>9</v>
      </c>
      <c r="L129">
        <f>--_xlfn.CONCAT(M129:N129)</f>
        <v>37</v>
      </c>
      <c r="M129" s="24">
        <v>3</v>
      </c>
      <c r="N129" s="24">
        <v>7</v>
      </c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5">
        <v>1</v>
      </c>
      <c r="AK129" s="26">
        <v>5</v>
      </c>
      <c r="AL129" s="27">
        <v>0</v>
      </c>
      <c r="AM129" s="27">
        <v>1</v>
      </c>
      <c r="AN129" s="28">
        <f t="shared" si="20"/>
        <v>1</v>
      </c>
      <c r="AO129" s="29">
        <v>5</v>
      </c>
      <c r="AP129" s="30">
        <v>1</v>
      </c>
      <c r="AQ129" s="27">
        <v>5</v>
      </c>
      <c r="AR129" s="31">
        <v>1</v>
      </c>
      <c r="AS129" s="29">
        <v>1</v>
      </c>
      <c r="AT129" s="30">
        <v>1</v>
      </c>
      <c r="AU129" s="25"/>
      <c r="AV129" s="27"/>
      <c r="AW129" s="31"/>
      <c r="AX129" s="29"/>
      <c r="AY129" s="32"/>
      <c r="AZ129" s="25"/>
      <c r="BA129" s="33"/>
      <c r="BB129" s="31"/>
      <c r="BC129" s="31"/>
      <c r="BD129" s="34"/>
      <c r="BE129" s="26"/>
      <c r="BF129" s="26"/>
      <c r="BG129" s="26"/>
      <c r="BH129" s="27">
        <v>0</v>
      </c>
      <c r="BI129" s="27">
        <v>9</v>
      </c>
      <c r="BJ129" s="28">
        <f t="shared" si="14"/>
        <v>9</v>
      </c>
      <c r="BK129" s="32">
        <v>2</v>
      </c>
      <c r="BL129" s="32">
        <v>7</v>
      </c>
      <c r="BM129" s="35">
        <f t="shared" si="21"/>
        <v>27</v>
      </c>
      <c r="BN129" s="29">
        <v>2</v>
      </c>
      <c r="BO129" s="25"/>
      <c r="BP129" s="36">
        <v>0</v>
      </c>
      <c r="BQ129" s="36">
        <v>7</v>
      </c>
      <c r="BR129" s="37">
        <f t="shared" si="22"/>
        <v>7</v>
      </c>
      <c r="BS129" s="38">
        <v>5</v>
      </c>
      <c r="BT129" s="38" t="s">
        <v>76</v>
      </c>
      <c r="BU129" s="40" t="s">
        <v>77</v>
      </c>
      <c r="BV129" s="39" t="s">
        <v>78</v>
      </c>
      <c r="BW129" s="39"/>
      <c r="BX129" s="39"/>
      <c r="BY129" s="39"/>
      <c r="BZ129" s="39" t="s">
        <v>79</v>
      </c>
      <c r="CA129" s="40">
        <v>4</v>
      </c>
      <c r="CB129" s="40">
        <v>4</v>
      </c>
      <c r="CC129" s="40">
        <v>4</v>
      </c>
      <c r="CD129" s="40"/>
      <c r="CE129" s="40"/>
      <c r="CF129" s="40"/>
      <c r="CG129" s="40">
        <v>2</v>
      </c>
      <c r="CH129" s="40">
        <v>2</v>
      </c>
      <c r="CI129" s="24"/>
      <c r="CM129">
        <v>3</v>
      </c>
      <c r="CN129" s="40">
        <v>2</v>
      </c>
    </row>
    <row r="130" spans="1:93" x14ac:dyDescent="0.25">
      <c r="A130">
        <v>183</v>
      </c>
      <c r="B130" s="21">
        <v>43663</v>
      </c>
      <c r="C130">
        <v>148</v>
      </c>
      <c r="D130">
        <v>18</v>
      </c>
      <c r="E130" t="s">
        <v>52</v>
      </c>
      <c r="F130">
        <v>1</v>
      </c>
      <c r="G130">
        <v>3</v>
      </c>
      <c r="I130" t="s">
        <v>171</v>
      </c>
      <c r="J130" s="22">
        <f>COUNTIF($A4:C$754,C130)</f>
        <v>26</v>
      </c>
      <c r="K130" s="23"/>
      <c r="L130">
        <f>--_xlfn.CONCAT(M130:O130)</f>
        <v>18</v>
      </c>
      <c r="M130" s="24">
        <v>1</v>
      </c>
      <c r="N130" s="24">
        <v>8</v>
      </c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5">
        <v>1</v>
      </c>
      <c r="AK130" s="26">
        <v>1</v>
      </c>
      <c r="AL130" s="27">
        <v>3</v>
      </c>
      <c r="AM130" s="27">
        <v>8</v>
      </c>
      <c r="AN130" s="28">
        <f t="shared" si="20"/>
        <v>38</v>
      </c>
      <c r="AO130" s="29">
        <v>1</v>
      </c>
      <c r="AP130" s="30">
        <v>1</v>
      </c>
      <c r="AQ130" s="27">
        <v>4</v>
      </c>
      <c r="AR130" s="31">
        <v>1</v>
      </c>
      <c r="AS130" s="29">
        <v>4</v>
      </c>
      <c r="AT130" s="30">
        <v>4</v>
      </c>
      <c r="AU130" s="25"/>
      <c r="AV130" s="27"/>
      <c r="AW130" s="31"/>
      <c r="AX130" s="29"/>
      <c r="AY130" s="32"/>
      <c r="AZ130" s="25"/>
      <c r="BA130" s="33"/>
      <c r="BB130" s="31"/>
      <c r="BC130" s="31"/>
      <c r="BD130" s="34"/>
      <c r="BE130" s="26"/>
      <c r="BF130" s="26"/>
      <c r="BG130" s="26"/>
      <c r="BH130" s="27">
        <v>0</v>
      </c>
      <c r="BI130" s="27">
        <v>9</v>
      </c>
      <c r="BJ130" s="28">
        <f t="shared" ref="BJ130:BJ193" si="23">--_xlfn.CONCAT(BH130:BI130)</f>
        <v>9</v>
      </c>
      <c r="BK130" s="32">
        <v>2</v>
      </c>
      <c r="BL130" s="32">
        <v>7</v>
      </c>
      <c r="BM130" s="35">
        <f t="shared" si="21"/>
        <v>27</v>
      </c>
      <c r="BN130" s="29">
        <v>2</v>
      </c>
      <c r="BO130" s="25"/>
      <c r="BP130" s="36">
        <v>0</v>
      </c>
      <c r="BQ130" s="36">
        <v>2</v>
      </c>
      <c r="BR130" s="37">
        <f t="shared" si="22"/>
        <v>2</v>
      </c>
      <c r="BS130" s="38">
        <v>1</v>
      </c>
      <c r="BT130" s="38" t="s">
        <v>54</v>
      </c>
      <c r="BU130" t="s">
        <v>55</v>
      </c>
      <c r="BV130" s="24" t="s">
        <v>56</v>
      </c>
      <c r="BW130" s="24"/>
      <c r="BX130" s="24"/>
      <c r="BY130" s="24"/>
      <c r="BZ130" s="39" t="s">
        <v>57</v>
      </c>
      <c r="CA130" s="40">
        <v>5</v>
      </c>
      <c r="CB130" s="40">
        <v>5</v>
      </c>
      <c r="CC130" s="40">
        <v>5</v>
      </c>
      <c r="CD130" s="40"/>
      <c r="CE130" s="40"/>
      <c r="CF130" s="40"/>
      <c r="CG130" s="40">
        <v>3</v>
      </c>
      <c r="CH130" s="40">
        <v>1</v>
      </c>
      <c r="CM130">
        <v>3</v>
      </c>
      <c r="CN130" s="40">
        <v>1</v>
      </c>
    </row>
    <row r="131" spans="1:93" x14ac:dyDescent="0.25">
      <c r="A131">
        <v>150</v>
      </c>
      <c r="B131" s="21">
        <v>43663</v>
      </c>
      <c r="C131">
        <v>141</v>
      </c>
      <c r="D131">
        <v>15</v>
      </c>
      <c r="E131" t="s">
        <v>52</v>
      </c>
      <c r="F131">
        <v>1</v>
      </c>
      <c r="G131">
        <v>3</v>
      </c>
      <c r="H131">
        <v>141</v>
      </c>
      <c r="I131" t="s">
        <v>53</v>
      </c>
      <c r="J131" s="22">
        <f>COUNTIF($A9:C$754,C131)</f>
        <v>9</v>
      </c>
      <c r="K131" s="23">
        <v>2</v>
      </c>
      <c r="L131">
        <f>--_xlfn.CONCAT(M131:N131)</f>
        <v>15</v>
      </c>
      <c r="M131" s="24">
        <v>1</v>
      </c>
      <c r="N131" s="24">
        <v>5</v>
      </c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5">
        <v>1</v>
      </c>
      <c r="AK131" s="26">
        <v>1</v>
      </c>
      <c r="AL131" s="27">
        <v>3</v>
      </c>
      <c r="AM131" s="27">
        <v>8</v>
      </c>
      <c r="AN131" s="28">
        <f t="shared" si="20"/>
        <v>38</v>
      </c>
      <c r="AO131" s="29">
        <v>1</v>
      </c>
      <c r="AP131" s="30">
        <v>1</v>
      </c>
      <c r="AQ131" s="27">
        <v>1</v>
      </c>
      <c r="AR131" s="31">
        <v>1</v>
      </c>
      <c r="AS131" s="29">
        <v>3</v>
      </c>
      <c r="AT131" s="30">
        <v>3</v>
      </c>
      <c r="AU131" s="25"/>
      <c r="AV131" s="27"/>
      <c r="AW131" s="31"/>
      <c r="AX131" s="29"/>
      <c r="AY131" s="32"/>
      <c r="AZ131" s="25"/>
      <c r="BA131" s="33"/>
      <c r="BB131" s="31"/>
      <c r="BC131" s="31"/>
      <c r="BD131" s="34"/>
      <c r="BE131" s="26"/>
      <c r="BF131" s="26"/>
      <c r="BG131" s="26"/>
      <c r="BH131" s="27">
        <v>0</v>
      </c>
      <c r="BI131" s="27">
        <v>9</v>
      </c>
      <c r="BJ131" s="28">
        <f t="shared" si="23"/>
        <v>9</v>
      </c>
      <c r="BK131" s="32">
        <v>2</v>
      </c>
      <c r="BL131" s="32">
        <v>8</v>
      </c>
      <c r="BM131" s="35">
        <f t="shared" si="21"/>
        <v>28</v>
      </c>
      <c r="BN131" s="29">
        <v>2</v>
      </c>
      <c r="BO131" s="25"/>
      <c r="BP131" s="36">
        <v>2</v>
      </c>
      <c r="BQ131" s="36">
        <v>6</v>
      </c>
      <c r="BR131" s="37">
        <f t="shared" si="22"/>
        <v>26</v>
      </c>
      <c r="BS131" s="38">
        <v>1</v>
      </c>
      <c r="BT131" s="38" t="s">
        <v>54</v>
      </c>
      <c r="BU131" t="s">
        <v>55</v>
      </c>
      <c r="BV131" s="24" t="s">
        <v>56</v>
      </c>
      <c r="BW131" s="24"/>
      <c r="BX131" s="24"/>
      <c r="BY131" s="24"/>
      <c r="BZ131" s="39" t="s">
        <v>57</v>
      </c>
      <c r="CA131" s="40">
        <v>5</v>
      </c>
      <c r="CB131" s="40">
        <v>5</v>
      </c>
      <c r="CC131" s="40">
        <v>5</v>
      </c>
      <c r="CD131" s="40"/>
      <c r="CE131" s="40"/>
      <c r="CF131" s="40"/>
      <c r="CG131" s="40">
        <v>3</v>
      </c>
      <c r="CH131" s="40">
        <v>1</v>
      </c>
      <c r="CM131">
        <v>3</v>
      </c>
      <c r="CN131" s="40">
        <v>2</v>
      </c>
    </row>
    <row r="132" spans="1:93" x14ac:dyDescent="0.25">
      <c r="A132">
        <v>563</v>
      </c>
      <c r="B132" s="21">
        <v>43675</v>
      </c>
      <c r="C132">
        <v>278</v>
      </c>
      <c r="D132">
        <v>26</v>
      </c>
      <c r="E132" t="s">
        <v>139</v>
      </c>
      <c r="F132">
        <v>1</v>
      </c>
      <c r="G132">
        <v>2</v>
      </c>
      <c r="H132">
        <v>278</v>
      </c>
      <c r="I132" t="s">
        <v>164</v>
      </c>
      <c r="J132" s="22">
        <f>COUNTIF($C$122:C328,C132)</f>
        <v>4</v>
      </c>
      <c r="K132" s="23">
        <v>1</v>
      </c>
      <c r="L132">
        <f>--_xlfn.CONCAT(M132:O132)</f>
        <v>26</v>
      </c>
      <c r="M132" s="24">
        <v>2</v>
      </c>
      <c r="N132" s="24">
        <v>6</v>
      </c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5">
        <v>1</v>
      </c>
      <c r="AK132" s="26"/>
      <c r="AL132" s="27">
        <v>0</v>
      </c>
      <c r="AM132" s="27">
        <v>3</v>
      </c>
      <c r="AN132" s="28">
        <f t="shared" si="20"/>
        <v>3</v>
      </c>
      <c r="AO132" s="29">
        <v>3</v>
      </c>
      <c r="AP132" s="30">
        <v>1</v>
      </c>
      <c r="AQ132" s="27">
        <v>1</v>
      </c>
      <c r="AR132" s="31">
        <v>6</v>
      </c>
      <c r="AS132" s="29">
        <v>4</v>
      </c>
      <c r="AT132" s="30">
        <v>4</v>
      </c>
      <c r="AU132" s="25"/>
      <c r="AV132" s="27"/>
      <c r="AW132" s="31"/>
      <c r="AX132" s="29"/>
      <c r="AY132" s="32"/>
      <c r="AZ132" s="25"/>
      <c r="BA132" s="33"/>
      <c r="BB132" s="31"/>
      <c r="BC132" s="31"/>
      <c r="BD132" s="34"/>
      <c r="BE132" s="26"/>
      <c r="BF132" s="26"/>
      <c r="BG132" s="26"/>
      <c r="BH132" s="27">
        <v>0</v>
      </c>
      <c r="BI132" s="27">
        <v>9</v>
      </c>
      <c r="BJ132" s="28">
        <f t="shared" si="23"/>
        <v>9</v>
      </c>
      <c r="BK132" s="32">
        <v>2</v>
      </c>
      <c r="BL132" s="32">
        <v>9</v>
      </c>
      <c r="BM132" s="35">
        <f t="shared" si="21"/>
        <v>29</v>
      </c>
      <c r="BN132" s="29">
        <v>2</v>
      </c>
      <c r="BO132" s="25"/>
      <c r="BP132" s="36"/>
      <c r="BQ132" s="36"/>
      <c r="BR132" s="59">
        <v>36</v>
      </c>
      <c r="BS132" s="27">
        <v>13</v>
      </c>
      <c r="BT132" s="24"/>
      <c r="BU132" t="s">
        <v>113</v>
      </c>
      <c r="BV132" s="24" t="s">
        <v>114</v>
      </c>
      <c r="BW132" s="24"/>
      <c r="BX132" s="24"/>
      <c r="BY132" s="24"/>
      <c r="BZ132" s="39" t="s">
        <v>89</v>
      </c>
      <c r="CA132" s="40" t="s">
        <v>115</v>
      </c>
      <c r="CB132" s="40">
        <v>20</v>
      </c>
      <c r="CC132" s="42" t="s">
        <v>115</v>
      </c>
      <c r="CD132" s="40"/>
      <c r="CE132" s="40"/>
      <c r="CF132" s="40"/>
      <c r="CG132" s="40">
        <v>16</v>
      </c>
      <c r="CH132" s="40">
        <v>0</v>
      </c>
      <c r="CM132">
        <v>2</v>
      </c>
      <c r="CN132" s="40">
        <v>2</v>
      </c>
    </row>
    <row r="133" spans="1:93" x14ac:dyDescent="0.25">
      <c r="A133">
        <v>162</v>
      </c>
      <c r="B133" s="21">
        <v>43663</v>
      </c>
      <c r="C133">
        <v>142</v>
      </c>
      <c r="D133">
        <v>66</v>
      </c>
      <c r="E133" t="s">
        <v>52</v>
      </c>
      <c r="F133">
        <v>1</v>
      </c>
      <c r="G133">
        <v>3</v>
      </c>
      <c r="H133">
        <v>142</v>
      </c>
      <c r="I133" t="s">
        <v>157</v>
      </c>
      <c r="J133" s="22">
        <f>COUNTIF($A8:C$754,C133)</f>
        <v>9</v>
      </c>
      <c r="K133" s="23">
        <v>2</v>
      </c>
      <c r="L133">
        <f>--_xlfn.CONCAT(M133:N133)</f>
        <v>66</v>
      </c>
      <c r="M133" s="24">
        <v>6</v>
      </c>
      <c r="N133" s="24">
        <v>6</v>
      </c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5">
        <v>1</v>
      </c>
      <c r="AK133" s="26">
        <v>1</v>
      </c>
      <c r="AL133" s="27">
        <v>3</v>
      </c>
      <c r="AM133" s="27">
        <v>8</v>
      </c>
      <c r="AN133" s="28">
        <f t="shared" si="20"/>
        <v>38</v>
      </c>
      <c r="AO133" s="29">
        <v>1</v>
      </c>
      <c r="AP133" s="30">
        <v>1</v>
      </c>
      <c r="AQ133" s="27">
        <v>4</v>
      </c>
      <c r="AR133" s="31">
        <v>1</v>
      </c>
      <c r="AS133" s="29">
        <v>4</v>
      </c>
      <c r="AT133" s="30">
        <v>4</v>
      </c>
      <c r="AU133" s="25"/>
      <c r="AV133" s="27"/>
      <c r="AW133" s="31"/>
      <c r="AX133" s="29"/>
      <c r="AY133" s="32"/>
      <c r="AZ133" s="25"/>
      <c r="BA133" s="33"/>
      <c r="BB133" s="31"/>
      <c r="BC133" s="31"/>
      <c r="BD133" s="34"/>
      <c r="BE133" s="26"/>
      <c r="BF133" s="26"/>
      <c r="BG133" s="26"/>
      <c r="BH133" s="27">
        <v>0</v>
      </c>
      <c r="BI133" s="27">
        <v>9</v>
      </c>
      <c r="BJ133" s="28">
        <f t="shared" si="23"/>
        <v>9</v>
      </c>
      <c r="BK133" s="32">
        <v>2</v>
      </c>
      <c r="BL133" s="32">
        <v>9</v>
      </c>
      <c r="BM133" s="35">
        <f t="shared" si="21"/>
        <v>29</v>
      </c>
      <c r="BN133" s="29">
        <v>2</v>
      </c>
      <c r="BO133" s="25"/>
      <c r="BP133" s="36">
        <v>0</v>
      </c>
      <c r="BQ133" s="36">
        <v>2</v>
      </c>
      <c r="BR133" s="37">
        <f>--_xlfn.CONCAT(BP133:BQ133)</f>
        <v>2</v>
      </c>
      <c r="BS133" s="38">
        <v>1</v>
      </c>
      <c r="BT133" s="38" t="s">
        <v>54</v>
      </c>
      <c r="BU133" t="s">
        <v>55</v>
      </c>
      <c r="BV133" s="24" t="s">
        <v>56</v>
      </c>
      <c r="BW133" s="24"/>
      <c r="BX133" s="24"/>
      <c r="BY133" s="24"/>
      <c r="BZ133" s="39" t="s">
        <v>57</v>
      </c>
      <c r="CA133" s="40">
        <v>5</v>
      </c>
      <c r="CB133" s="40">
        <v>5</v>
      </c>
      <c r="CC133" s="40">
        <v>5</v>
      </c>
      <c r="CD133" s="40"/>
      <c r="CE133" s="40"/>
      <c r="CF133" s="40"/>
      <c r="CG133" s="40">
        <v>3</v>
      </c>
      <c r="CH133" s="40">
        <v>1</v>
      </c>
      <c r="CM133">
        <v>3</v>
      </c>
      <c r="CN133" s="40">
        <v>2</v>
      </c>
    </row>
    <row r="134" spans="1:93" x14ac:dyDescent="0.25">
      <c r="A134">
        <v>102</v>
      </c>
      <c r="B134" s="21">
        <v>43663</v>
      </c>
      <c r="C134">
        <v>137</v>
      </c>
      <c r="D134">
        <v>12</v>
      </c>
      <c r="E134" t="s">
        <v>52</v>
      </c>
      <c r="F134">
        <v>1</v>
      </c>
      <c r="G134">
        <v>3</v>
      </c>
      <c r="I134" t="s">
        <v>85</v>
      </c>
      <c r="J134" s="22">
        <f>COUNTIF($C83:C$754,C134)</f>
        <v>14</v>
      </c>
      <c r="K134" s="23"/>
      <c r="L134">
        <f>--_xlfn.CONCAT(M134:N134)</f>
        <v>12</v>
      </c>
      <c r="M134" s="24">
        <v>1</v>
      </c>
      <c r="N134" s="24">
        <v>2</v>
      </c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5">
        <v>1</v>
      </c>
      <c r="AK134" s="26">
        <v>1</v>
      </c>
      <c r="AL134" s="27">
        <v>0</v>
      </c>
      <c r="AM134" s="27">
        <v>1</v>
      </c>
      <c r="AN134" s="28">
        <f t="shared" si="20"/>
        <v>1</v>
      </c>
      <c r="AO134" s="29">
        <v>5</v>
      </c>
      <c r="AP134" s="30">
        <v>1</v>
      </c>
      <c r="AQ134" s="27">
        <v>5</v>
      </c>
      <c r="AR134" s="31">
        <v>1</v>
      </c>
      <c r="AS134" s="29">
        <v>1</v>
      </c>
      <c r="AT134" s="30">
        <v>1</v>
      </c>
      <c r="AU134" s="25"/>
      <c r="AV134" s="27"/>
      <c r="AW134" s="31"/>
      <c r="AX134" s="29"/>
      <c r="AY134" s="32"/>
      <c r="AZ134" s="25"/>
      <c r="BA134" s="33"/>
      <c r="BB134" s="31"/>
      <c r="BC134" s="31"/>
      <c r="BD134" s="34"/>
      <c r="BE134" s="26"/>
      <c r="BF134" s="26"/>
      <c r="BG134" s="26"/>
      <c r="BH134" s="27">
        <v>0</v>
      </c>
      <c r="BI134" s="27">
        <v>9</v>
      </c>
      <c r="BJ134" s="28">
        <f t="shared" si="23"/>
        <v>9</v>
      </c>
      <c r="BK134" s="32">
        <v>3</v>
      </c>
      <c r="BL134" s="32">
        <v>0</v>
      </c>
      <c r="BM134" s="35">
        <f t="shared" si="21"/>
        <v>30</v>
      </c>
      <c r="BN134" s="29">
        <v>2</v>
      </c>
      <c r="BO134" s="25"/>
      <c r="BP134" s="36">
        <v>2</v>
      </c>
      <c r="BQ134" s="36">
        <v>7</v>
      </c>
      <c r="BR134" s="36">
        <f>--_xlfn.CONCAT(BP134:BQ134)</f>
        <v>27</v>
      </c>
      <c r="BS134" s="38">
        <v>1</v>
      </c>
      <c r="BT134" s="38" t="s">
        <v>54</v>
      </c>
      <c r="BU134" s="40" t="s">
        <v>77</v>
      </c>
      <c r="BV134" s="39" t="s">
        <v>78</v>
      </c>
      <c r="BW134" s="39"/>
      <c r="BX134" s="39"/>
      <c r="BY134" s="39"/>
      <c r="BZ134" s="39" t="s">
        <v>79</v>
      </c>
      <c r="CA134" s="40">
        <v>4</v>
      </c>
      <c r="CB134" s="40">
        <v>4</v>
      </c>
      <c r="CC134" s="40">
        <v>4</v>
      </c>
      <c r="CD134" s="40"/>
      <c r="CE134" s="40"/>
      <c r="CF134" s="40"/>
      <c r="CG134" s="40">
        <v>2</v>
      </c>
      <c r="CH134" s="40">
        <v>2</v>
      </c>
      <c r="CI134" s="24"/>
      <c r="CM134">
        <v>3</v>
      </c>
      <c r="CN134" s="40">
        <v>2</v>
      </c>
    </row>
    <row r="135" spans="1:93" x14ac:dyDescent="0.25">
      <c r="A135">
        <v>891</v>
      </c>
      <c r="B135" s="21">
        <v>43649</v>
      </c>
      <c r="C135">
        <v>54</v>
      </c>
      <c r="D135">
        <v>19</v>
      </c>
      <c r="E135" t="s">
        <v>58</v>
      </c>
      <c r="F135">
        <v>1</v>
      </c>
      <c r="G135">
        <v>1</v>
      </c>
      <c r="H135">
        <v>54</v>
      </c>
      <c r="I135" t="s">
        <v>75</v>
      </c>
      <c r="J135" s="22">
        <f>COUNTIF($C$61:C373,C135)</f>
        <v>3</v>
      </c>
      <c r="K135" s="22">
        <v>1</v>
      </c>
      <c r="L135">
        <f>--_xlfn.CONCAT(M135:N135)</f>
        <v>19</v>
      </c>
      <c r="M135" s="24">
        <v>1</v>
      </c>
      <c r="N135" s="24">
        <v>9</v>
      </c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5">
        <v>1</v>
      </c>
      <c r="AK135" s="26">
        <v>2</v>
      </c>
      <c r="AL135" s="27">
        <v>0</v>
      </c>
      <c r="AM135" s="27">
        <v>1</v>
      </c>
      <c r="AN135" s="28">
        <f t="shared" si="20"/>
        <v>1</v>
      </c>
      <c r="AO135" s="29">
        <v>1</v>
      </c>
      <c r="AP135" s="30">
        <v>1</v>
      </c>
      <c r="AQ135" s="27">
        <v>5</v>
      </c>
      <c r="AR135" s="31">
        <v>6</v>
      </c>
      <c r="AS135" s="29">
        <v>2</v>
      </c>
      <c r="AT135" s="30">
        <v>2</v>
      </c>
      <c r="AU135" s="25"/>
      <c r="AV135" s="27"/>
      <c r="AW135" s="31"/>
      <c r="AX135" s="29"/>
      <c r="AY135" s="32"/>
      <c r="AZ135" s="25"/>
      <c r="BA135" s="33">
        <v>2</v>
      </c>
      <c r="BB135" s="31">
        <v>2</v>
      </c>
      <c r="BC135" s="31">
        <v>0</v>
      </c>
      <c r="BD135" s="34">
        <f>--_xlfn.CONCAT(BB135:BC135)</f>
        <v>20</v>
      </c>
      <c r="BE135" s="26"/>
      <c r="BF135" s="26"/>
      <c r="BG135" s="26"/>
      <c r="BH135" s="27">
        <v>0</v>
      </c>
      <c r="BI135" s="27">
        <v>9</v>
      </c>
      <c r="BJ135" s="28">
        <f t="shared" si="23"/>
        <v>9</v>
      </c>
      <c r="BK135" s="32">
        <v>3</v>
      </c>
      <c r="BL135" s="32">
        <v>2</v>
      </c>
      <c r="BM135" s="35">
        <f t="shared" si="21"/>
        <v>32</v>
      </c>
      <c r="BN135" s="29">
        <v>2</v>
      </c>
      <c r="BO135" s="25"/>
      <c r="BP135" s="36">
        <v>0</v>
      </c>
      <c r="BQ135" s="36">
        <v>9</v>
      </c>
      <c r="BR135" s="36">
        <f>--_xlfn.CONCAT(BP135:BQ135)</f>
        <v>9</v>
      </c>
      <c r="BS135" s="38">
        <v>11</v>
      </c>
      <c r="BT135" s="38" t="s">
        <v>76</v>
      </c>
      <c r="BU135" s="40" t="s">
        <v>134</v>
      </c>
      <c r="BV135" s="39" t="s">
        <v>135</v>
      </c>
      <c r="BW135" s="38">
        <v>20</v>
      </c>
      <c r="BX135" s="38" t="s">
        <v>95</v>
      </c>
      <c r="BY135" s="43" t="s">
        <v>136</v>
      </c>
      <c r="BZ135" s="39" t="s">
        <v>137</v>
      </c>
      <c r="CA135" s="40" t="s">
        <v>138</v>
      </c>
      <c r="CB135" s="40">
        <v>11</v>
      </c>
      <c r="CC135" s="40" t="s">
        <v>138</v>
      </c>
      <c r="CD135" s="40"/>
      <c r="CE135" s="40"/>
      <c r="CF135" s="40"/>
      <c r="CG135" s="40">
        <v>11</v>
      </c>
      <c r="CH135" s="40">
        <v>6</v>
      </c>
      <c r="CI135" s="24"/>
      <c r="CJ135" s="24"/>
      <c r="CM135">
        <v>1</v>
      </c>
      <c r="CN135" s="40">
        <v>2</v>
      </c>
      <c r="CO135" s="40"/>
    </row>
    <row r="136" spans="1:93" x14ac:dyDescent="0.25">
      <c r="A136">
        <v>99</v>
      </c>
      <c r="B136" s="21">
        <v>43663</v>
      </c>
      <c r="C136">
        <v>136</v>
      </c>
      <c r="D136">
        <v>6</v>
      </c>
      <c r="E136" t="s">
        <v>52</v>
      </c>
      <c r="F136">
        <v>1</v>
      </c>
      <c r="G136">
        <v>3</v>
      </c>
      <c r="H136">
        <v>136</v>
      </c>
      <c r="I136" t="s">
        <v>85</v>
      </c>
      <c r="J136" s="22">
        <f>COUNTIF($C97:C$754,C136)</f>
        <v>8</v>
      </c>
      <c r="K136" s="23">
        <v>1</v>
      </c>
      <c r="L136">
        <f>--_xlfn.CONCAT(M136:O136)</f>
        <v>6</v>
      </c>
      <c r="M136" s="24">
        <v>0</v>
      </c>
      <c r="N136" s="24">
        <v>6</v>
      </c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5">
        <v>1</v>
      </c>
      <c r="AK136" s="26">
        <v>1</v>
      </c>
      <c r="AL136" s="27">
        <v>0</v>
      </c>
      <c r="AM136" s="27">
        <v>2</v>
      </c>
      <c r="AN136" s="28">
        <f t="shared" si="20"/>
        <v>2</v>
      </c>
      <c r="AO136" s="29">
        <v>1</v>
      </c>
      <c r="AP136" s="30">
        <v>1</v>
      </c>
      <c r="AQ136" s="27">
        <v>1</v>
      </c>
      <c r="AR136" s="31">
        <v>1</v>
      </c>
      <c r="AS136" s="29">
        <v>4</v>
      </c>
      <c r="AT136" s="30">
        <v>4</v>
      </c>
      <c r="AU136" s="25"/>
      <c r="AV136" s="27"/>
      <c r="AW136" s="31"/>
      <c r="AX136" s="29"/>
      <c r="AY136" s="32"/>
      <c r="AZ136" s="25"/>
      <c r="BA136" s="33"/>
      <c r="BB136" s="31"/>
      <c r="BC136" s="31"/>
      <c r="BD136" s="34"/>
      <c r="BE136" s="26"/>
      <c r="BF136" s="26"/>
      <c r="BG136" s="26"/>
      <c r="BH136" s="27">
        <v>0</v>
      </c>
      <c r="BI136" s="27">
        <v>9</v>
      </c>
      <c r="BJ136" s="28">
        <f t="shared" si="23"/>
        <v>9</v>
      </c>
      <c r="BK136" s="32">
        <v>3</v>
      </c>
      <c r="BL136" s="32">
        <v>3</v>
      </c>
      <c r="BM136" s="35">
        <f t="shared" si="21"/>
        <v>33</v>
      </c>
      <c r="BN136" s="29">
        <v>2</v>
      </c>
      <c r="BO136" s="25"/>
      <c r="BP136" s="36">
        <v>0</v>
      </c>
      <c r="BQ136" s="36">
        <v>8</v>
      </c>
      <c r="BR136" s="36">
        <f>--_xlfn.CONCAT(BP136:BQ136)</f>
        <v>8</v>
      </c>
      <c r="BS136" s="38">
        <v>1</v>
      </c>
      <c r="BT136" s="38" t="s">
        <v>54</v>
      </c>
      <c r="BU136" s="40" t="s">
        <v>81</v>
      </c>
      <c r="BV136" s="39" t="s">
        <v>82</v>
      </c>
      <c r="BW136" s="39"/>
      <c r="BX136" s="39"/>
      <c r="BY136" s="39"/>
      <c r="BZ136" s="39" t="s">
        <v>83</v>
      </c>
      <c r="CA136" s="40">
        <v>3</v>
      </c>
      <c r="CB136" s="40">
        <v>3</v>
      </c>
      <c r="CC136" s="40">
        <v>3</v>
      </c>
      <c r="CD136" s="40"/>
      <c r="CE136" s="40"/>
      <c r="CF136" s="40"/>
      <c r="CG136" s="40">
        <v>1</v>
      </c>
      <c r="CH136" s="40">
        <v>1</v>
      </c>
      <c r="CI136" s="24"/>
      <c r="CM136">
        <v>3</v>
      </c>
      <c r="CN136" s="40">
        <v>2</v>
      </c>
    </row>
    <row r="137" spans="1:93" x14ac:dyDescent="0.25">
      <c r="A137">
        <v>695</v>
      </c>
      <c r="B137" s="60">
        <v>43695</v>
      </c>
      <c r="C137" s="24">
        <v>416</v>
      </c>
      <c r="D137" s="24">
        <v>19</v>
      </c>
      <c r="E137" t="s">
        <v>99</v>
      </c>
      <c r="F137">
        <v>1</v>
      </c>
      <c r="G137">
        <v>3</v>
      </c>
      <c r="H137" s="24">
        <v>416</v>
      </c>
      <c r="I137" s="24" t="s">
        <v>174</v>
      </c>
      <c r="J137" s="61">
        <f>COUNTIF($C$64:C114,C137)</f>
        <v>0</v>
      </c>
      <c r="K137" s="61">
        <v>1</v>
      </c>
      <c r="L137" s="24">
        <f>--_xlfn.CONCAT(M137:N137)</f>
        <v>19</v>
      </c>
      <c r="M137" s="24">
        <v>1</v>
      </c>
      <c r="N137" s="24">
        <v>9</v>
      </c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5">
        <v>1</v>
      </c>
      <c r="AK137" s="26">
        <v>1</v>
      </c>
      <c r="AL137" s="27">
        <v>3</v>
      </c>
      <c r="AM137" s="27">
        <v>5</v>
      </c>
      <c r="AN137" s="28">
        <f t="shared" si="20"/>
        <v>35</v>
      </c>
      <c r="AO137" s="29">
        <v>1</v>
      </c>
      <c r="AP137" s="30">
        <v>1</v>
      </c>
      <c r="AQ137" s="27">
        <v>1</v>
      </c>
      <c r="AR137" s="31">
        <v>1</v>
      </c>
      <c r="AS137" s="29">
        <v>3</v>
      </c>
      <c r="AT137" s="30">
        <v>4</v>
      </c>
      <c r="AU137" s="25"/>
      <c r="AV137" s="27"/>
      <c r="AW137" s="31"/>
      <c r="AX137" s="29"/>
      <c r="AY137" s="32"/>
      <c r="AZ137" s="25"/>
      <c r="BA137" s="33"/>
      <c r="BB137" s="31"/>
      <c r="BC137" s="31"/>
      <c r="BD137" s="34"/>
      <c r="BE137" s="26"/>
      <c r="BF137" s="26"/>
      <c r="BG137" s="26"/>
      <c r="BH137" s="27">
        <v>0</v>
      </c>
      <c r="BI137" s="27">
        <v>9</v>
      </c>
      <c r="BJ137" s="28">
        <f t="shared" si="23"/>
        <v>9</v>
      </c>
      <c r="BK137" s="32"/>
      <c r="BL137" s="32"/>
      <c r="BM137" s="35"/>
      <c r="BN137" s="29">
        <v>2</v>
      </c>
      <c r="BO137" s="25"/>
      <c r="BP137" s="36">
        <v>2</v>
      </c>
      <c r="BQ137" s="36">
        <v>7</v>
      </c>
      <c r="BR137" s="36">
        <f>--_xlfn.CONCAT(BP137:BQ137)</f>
        <v>27</v>
      </c>
      <c r="BS137" s="24"/>
      <c r="BT137" s="24"/>
      <c r="BU137" t="s">
        <v>117</v>
      </c>
      <c r="BV137" s="24" t="s">
        <v>118</v>
      </c>
      <c r="BW137" s="24"/>
      <c r="BX137" s="24"/>
      <c r="BY137" s="24"/>
      <c r="BZ137" s="39" t="s">
        <v>89</v>
      </c>
      <c r="CA137" s="40" t="s">
        <v>119</v>
      </c>
      <c r="CB137" s="40">
        <v>17</v>
      </c>
      <c r="CC137" s="42" t="s">
        <v>119</v>
      </c>
      <c r="CD137" s="40"/>
      <c r="CE137" s="40"/>
      <c r="CF137" s="40"/>
      <c r="CG137" s="40">
        <v>14</v>
      </c>
      <c r="CH137" s="40">
        <v>5</v>
      </c>
      <c r="CI137" s="24" t="s">
        <v>120</v>
      </c>
      <c r="CJ137" s="24"/>
      <c r="CM137">
        <v>3</v>
      </c>
      <c r="CN137" s="40">
        <v>1</v>
      </c>
    </row>
    <row r="138" spans="1:93" x14ac:dyDescent="0.25">
      <c r="A138">
        <v>29</v>
      </c>
      <c r="B138" s="21">
        <v>43660</v>
      </c>
      <c r="C138">
        <v>117</v>
      </c>
      <c r="D138">
        <v>34</v>
      </c>
      <c r="E138" t="s">
        <v>58</v>
      </c>
      <c r="F138">
        <v>1</v>
      </c>
      <c r="G138">
        <v>1</v>
      </c>
      <c r="H138">
        <v>117</v>
      </c>
      <c r="I138" t="s">
        <v>167</v>
      </c>
      <c r="J138" s="22">
        <f>COUNTIF($A$29:C194,C138)</f>
        <v>2</v>
      </c>
      <c r="K138" s="23">
        <v>1</v>
      </c>
      <c r="L138">
        <f t="shared" ref="L138:L144" si="24">--_xlfn.CONCAT(M138:O138)</f>
        <v>34</v>
      </c>
      <c r="M138" s="24">
        <v>3</v>
      </c>
      <c r="N138" s="24">
        <v>4</v>
      </c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5">
        <v>5</v>
      </c>
      <c r="AK138" s="26"/>
      <c r="AL138" s="27"/>
      <c r="AM138" s="27"/>
      <c r="AN138" s="28"/>
      <c r="AO138" s="29"/>
      <c r="AP138" s="30">
        <v>1</v>
      </c>
      <c r="AQ138" s="27">
        <v>5</v>
      </c>
      <c r="AR138" s="31">
        <v>3</v>
      </c>
      <c r="AS138" s="29">
        <v>2</v>
      </c>
      <c r="AT138" s="30">
        <v>2</v>
      </c>
      <c r="AU138" s="25"/>
      <c r="AV138" s="27"/>
      <c r="AW138" s="31"/>
      <c r="AX138" s="29"/>
      <c r="AY138" s="32"/>
      <c r="AZ138" s="25"/>
      <c r="BA138" s="33"/>
      <c r="BB138" s="31"/>
      <c r="BC138" s="31"/>
      <c r="BD138" s="34"/>
      <c r="BE138" s="26"/>
      <c r="BF138" s="26"/>
      <c r="BG138" s="26"/>
      <c r="BH138" s="27">
        <v>0</v>
      </c>
      <c r="BI138" s="27">
        <v>9</v>
      </c>
      <c r="BJ138" s="28">
        <f t="shared" si="23"/>
        <v>9</v>
      </c>
      <c r="BK138" s="32"/>
      <c r="BL138" s="32"/>
      <c r="BM138" s="35"/>
      <c r="BN138" s="29">
        <v>2</v>
      </c>
      <c r="BO138" s="25">
        <v>2</v>
      </c>
      <c r="BP138" s="36"/>
      <c r="BQ138" s="36"/>
      <c r="BR138" s="48">
        <v>31</v>
      </c>
      <c r="BS138" s="38">
        <v>1</v>
      </c>
      <c r="BT138" s="38" t="s">
        <v>54</v>
      </c>
      <c r="BU138" s="40" t="s">
        <v>165</v>
      </c>
      <c r="BV138" s="24" t="s">
        <v>166</v>
      </c>
      <c r="BW138" s="24"/>
      <c r="BX138" s="24"/>
      <c r="BY138" s="24"/>
      <c r="BZ138" s="39" t="s">
        <v>57</v>
      </c>
      <c r="CA138" s="40">
        <v>5</v>
      </c>
      <c r="CB138" s="40">
        <v>5</v>
      </c>
      <c r="CC138" s="40">
        <v>5</v>
      </c>
      <c r="CD138" s="40"/>
      <c r="CE138" s="40"/>
      <c r="CF138" s="40"/>
      <c r="CG138" s="40">
        <v>3</v>
      </c>
      <c r="CH138" s="40">
        <v>1</v>
      </c>
      <c r="CI138" s="24"/>
      <c r="CM138">
        <v>1</v>
      </c>
      <c r="CN138" s="40">
        <v>2</v>
      </c>
    </row>
    <row r="139" spans="1:93" x14ac:dyDescent="0.25">
      <c r="A139">
        <v>54</v>
      </c>
      <c r="B139" s="21">
        <v>43660</v>
      </c>
      <c r="C139">
        <v>125</v>
      </c>
      <c r="D139">
        <v>11</v>
      </c>
      <c r="E139" t="s">
        <v>58</v>
      </c>
      <c r="F139">
        <v>1</v>
      </c>
      <c r="G139">
        <v>1</v>
      </c>
      <c r="H139">
        <v>125</v>
      </c>
      <c r="I139" t="s">
        <v>168</v>
      </c>
      <c r="J139" s="22">
        <f>COUNTIF($C110:C$754,C139)</f>
        <v>2</v>
      </c>
      <c r="K139" s="23">
        <v>1</v>
      </c>
      <c r="L139">
        <f t="shared" si="24"/>
        <v>11</v>
      </c>
      <c r="M139" s="24">
        <v>1</v>
      </c>
      <c r="N139" s="24">
        <v>1</v>
      </c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5">
        <v>1</v>
      </c>
      <c r="AK139" s="26">
        <v>1</v>
      </c>
      <c r="AL139" s="27">
        <v>0</v>
      </c>
      <c r="AM139" s="27">
        <v>1</v>
      </c>
      <c r="AN139" s="28">
        <f>--_xlfn.CONCAT(AL139:AM139)</f>
        <v>1</v>
      </c>
      <c r="AO139" s="29">
        <v>1</v>
      </c>
      <c r="AP139" s="30">
        <v>1</v>
      </c>
      <c r="AQ139" s="27">
        <v>6</v>
      </c>
      <c r="AR139" s="31">
        <v>1</v>
      </c>
      <c r="AS139" s="29">
        <v>4</v>
      </c>
      <c r="AT139" s="30">
        <v>4</v>
      </c>
      <c r="AU139" s="25"/>
      <c r="AV139" s="27"/>
      <c r="AW139" s="31"/>
      <c r="AX139" s="29"/>
      <c r="AY139" s="32"/>
      <c r="AZ139" s="25"/>
      <c r="BA139" s="33"/>
      <c r="BB139" s="31"/>
      <c r="BC139" s="31"/>
      <c r="BD139" s="34"/>
      <c r="BE139" s="26"/>
      <c r="BF139" s="26"/>
      <c r="BG139" s="26"/>
      <c r="BH139" s="27">
        <v>0</v>
      </c>
      <c r="BI139" s="27">
        <v>9</v>
      </c>
      <c r="BJ139" s="28">
        <f t="shared" si="23"/>
        <v>9</v>
      </c>
      <c r="BK139" s="32"/>
      <c r="BL139" s="32"/>
      <c r="BM139" s="35"/>
      <c r="BN139" s="29">
        <v>2</v>
      </c>
      <c r="BO139" s="25"/>
      <c r="BP139" s="36">
        <v>0</v>
      </c>
      <c r="BQ139" s="36">
        <v>8</v>
      </c>
      <c r="BR139" s="36">
        <f>--_xlfn.CONCAT(BP139:BQ139)</f>
        <v>8</v>
      </c>
      <c r="BS139" s="38">
        <v>1</v>
      </c>
      <c r="BT139" s="38" t="s">
        <v>54</v>
      </c>
      <c r="BU139" s="40" t="s">
        <v>81</v>
      </c>
      <c r="BV139" s="39" t="s">
        <v>82</v>
      </c>
      <c r="BW139" s="39"/>
      <c r="BX139" s="39"/>
      <c r="BY139" s="39"/>
      <c r="BZ139" s="39" t="s">
        <v>83</v>
      </c>
      <c r="CA139" s="40">
        <v>3</v>
      </c>
      <c r="CB139" s="40">
        <v>3</v>
      </c>
      <c r="CC139" s="40">
        <v>3</v>
      </c>
      <c r="CD139" s="40"/>
      <c r="CE139" s="40"/>
      <c r="CF139" s="40"/>
      <c r="CG139" s="40">
        <v>1</v>
      </c>
      <c r="CH139" s="40">
        <v>1</v>
      </c>
      <c r="CI139" s="24"/>
      <c r="CM139">
        <v>1</v>
      </c>
      <c r="CN139" s="40">
        <v>2</v>
      </c>
    </row>
    <row r="140" spans="1:93" x14ac:dyDescent="0.25">
      <c r="A140">
        <v>64</v>
      </c>
      <c r="B140" s="21">
        <v>43660</v>
      </c>
      <c r="C140">
        <v>126</v>
      </c>
      <c r="D140">
        <v>8</v>
      </c>
      <c r="E140" t="s">
        <v>58</v>
      </c>
      <c r="F140">
        <v>1</v>
      </c>
      <c r="G140">
        <v>1</v>
      </c>
      <c r="I140" t="s">
        <v>84</v>
      </c>
      <c r="J140" s="22">
        <f>COUNTIF($A76:C$754,C140)</f>
        <v>7</v>
      </c>
      <c r="K140" s="23"/>
      <c r="L140">
        <f t="shared" si="24"/>
        <v>8</v>
      </c>
      <c r="M140" s="24">
        <v>0</v>
      </c>
      <c r="N140" s="24">
        <v>8</v>
      </c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5">
        <v>1</v>
      </c>
      <c r="AK140" s="26">
        <v>1</v>
      </c>
      <c r="AL140" s="27">
        <v>3</v>
      </c>
      <c r="AM140" s="27">
        <v>8</v>
      </c>
      <c r="AN140" s="28">
        <f>--_xlfn.CONCAT(AL140:AM140)</f>
        <v>38</v>
      </c>
      <c r="AO140" s="29">
        <v>1</v>
      </c>
      <c r="AP140" s="30">
        <v>1</v>
      </c>
      <c r="AQ140" s="27">
        <v>2</v>
      </c>
      <c r="AR140" s="31">
        <v>1</v>
      </c>
      <c r="AS140" s="29">
        <v>2</v>
      </c>
      <c r="AT140" s="30">
        <v>3</v>
      </c>
      <c r="AU140" s="25"/>
      <c r="AV140" s="27"/>
      <c r="AW140" s="31"/>
      <c r="AX140" s="29"/>
      <c r="AY140" s="32"/>
      <c r="AZ140" s="25"/>
      <c r="BA140" s="33"/>
      <c r="BB140" s="31"/>
      <c r="BC140" s="31"/>
      <c r="BD140" s="34"/>
      <c r="BE140" s="26"/>
      <c r="BF140" s="26"/>
      <c r="BG140" s="26"/>
      <c r="BH140" s="27">
        <v>0</v>
      </c>
      <c r="BI140" s="27">
        <v>9</v>
      </c>
      <c r="BJ140" s="28">
        <f t="shared" si="23"/>
        <v>9</v>
      </c>
      <c r="BK140" s="32"/>
      <c r="BL140" s="32"/>
      <c r="BM140" s="35"/>
      <c r="BN140" s="29">
        <v>2</v>
      </c>
      <c r="BO140" s="25"/>
      <c r="BP140" s="36">
        <v>0</v>
      </c>
      <c r="BQ140" s="36">
        <v>2</v>
      </c>
      <c r="BR140" s="36">
        <f>--_xlfn.CONCAT(BP140:BQ140)</f>
        <v>2</v>
      </c>
      <c r="BS140" s="38">
        <v>1</v>
      </c>
      <c r="BT140" s="38" t="s">
        <v>54</v>
      </c>
      <c r="BU140" t="s">
        <v>55</v>
      </c>
      <c r="BV140" s="24" t="s">
        <v>56</v>
      </c>
      <c r="BW140" s="24"/>
      <c r="BX140" s="24"/>
      <c r="BY140" s="24"/>
      <c r="BZ140" s="39" t="s">
        <v>57</v>
      </c>
      <c r="CA140" s="40">
        <v>5</v>
      </c>
      <c r="CB140" s="40">
        <v>5</v>
      </c>
      <c r="CC140" s="40">
        <v>5</v>
      </c>
      <c r="CD140" s="40"/>
      <c r="CE140" s="40"/>
      <c r="CF140" s="40"/>
      <c r="CG140" s="40">
        <v>3</v>
      </c>
      <c r="CH140" s="40">
        <v>1</v>
      </c>
      <c r="CM140">
        <v>1</v>
      </c>
      <c r="CN140" s="40">
        <v>2</v>
      </c>
    </row>
    <row r="141" spans="1:93" x14ac:dyDescent="0.25">
      <c r="A141">
        <v>59</v>
      </c>
      <c r="B141" s="21">
        <v>43660</v>
      </c>
      <c r="C141">
        <v>126</v>
      </c>
      <c r="D141">
        <v>31</v>
      </c>
      <c r="E141" t="s">
        <v>58</v>
      </c>
      <c r="F141">
        <v>1</v>
      </c>
      <c r="G141">
        <v>1</v>
      </c>
      <c r="I141" t="s">
        <v>84</v>
      </c>
      <c r="J141" s="22">
        <f>COUNTIF($C95:C$754,C141)</f>
        <v>6</v>
      </c>
      <c r="K141" s="23"/>
      <c r="L141">
        <f t="shared" si="24"/>
        <v>31</v>
      </c>
      <c r="M141" s="24">
        <v>3</v>
      </c>
      <c r="N141" s="24">
        <v>1</v>
      </c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5">
        <v>1</v>
      </c>
      <c r="AK141" s="26">
        <v>5</v>
      </c>
      <c r="AL141" s="27">
        <v>0</v>
      </c>
      <c r="AM141" s="27">
        <v>1</v>
      </c>
      <c r="AN141" s="28">
        <f>--_xlfn.CONCAT(AL141:AM141)</f>
        <v>1</v>
      </c>
      <c r="AO141" s="29">
        <v>4</v>
      </c>
      <c r="AP141" s="30">
        <v>1</v>
      </c>
      <c r="AQ141" s="27">
        <v>5</v>
      </c>
      <c r="AR141" s="31">
        <v>1</v>
      </c>
      <c r="AS141" s="29">
        <v>4</v>
      </c>
      <c r="AT141" s="30">
        <v>4</v>
      </c>
      <c r="AU141" s="25"/>
      <c r="AV141" s="27"/>
      <c r="AW141" s="31"/>
      <c r="AX141" s="29"/>
      <c r="AY141" s="32"/>
      <c r="AZ141" s="25"/>
      <c r="BA141" s="33"/>
      <c r="BB141" s="31"/>
      <c r="BC141" s="31"/>
      <c r="BD141" s="34"/>
      <c r="BE141" s="26"/>
      <c r="BF141" s="26"/>
      <c r="BG141" s="26"/>
      <c r="BH141" s="27">
        <v>0</v>
      </c>
      <c r="BI141" s="27">
        <v>9</v>
      </c>
      <c r="BJ141" s="28">
        <f t="shared" si="23"/>
        <v>9</v>
      </c>
      <c r="BK141" s="32"/>
      <c r="BL141" s="32"/>
      <c r="BM141" s="35"/>
      <c r="BN141" s="29">
        <v>2</v>
      </c>
      <c r="BO141" s="25"/>
      <c r="BP141" s="36">
        <v>0</v>
      </c>
      <c r="BQ141" s="36">
        <v>7</v>
      </c>
      <c r="BR141" s="36">
        <f>--_xlfn.CONCAT(BP141:BQ141)</f>
        <v>7</v>
      </c>
      <c r="BS141" s="38">
        <v>5</v>
      </c>
      <c r="BT141" s="38" t="s">
        <v>76</v>
      </c>
      <c r="BU141" s="40" t="s">
        <v>77</v>
      </c>
      <c r="BV141" s="39" t="s">
        <v>78</v>
      </c>
      <c r="BW141" s="39"/>
      <c r="BX141" s="39"/>
      <c r="BY141" s="39"/>
      <c r="BZ141" s="39" t="s">
        <v>79</v>
      </c>
      <c r="CA141" s="40">
        <v>4</v>
      </c>
      <c r="CB141" s="40">
        <v>4</v>
      </c>
      <c r="CC141" s="40">
        <v>4</v>
      </c>
      <c r="CD141" s="40"/>
      <c r="CE141" s="40"/>
      <c r="CF141" s="40"/>
      <c r="CG141" s="40">
        <v>2</v>
      </c>
      <c r="CH141" s="40">
        <v>2</v>
      </c>
      <c r="CI141" s="24"/>
      <c r="CM141">
        <v>1</v>
      </c>
      <c r="CN141" s="40">
        <v>2</v>
      </c>
    </row>
    <row r="142" spans="1:93" x14ac:dyDescent="0.25">
      <c r="A142">
        <v>884</v>
      </c>
      <c r="B142" s="21">
        <v>43649</v>
      </c>
      <c r="C142">
        <v>53</v>
      </c>
      <c r="D142">
        <v>22</v>
      </c>
      <c r="E142" t="s">
        <v>58</v>
      </c>
      <c r="F142">
        <v>1</v>
      </c>
      <c r="G142">
        <v>1</v>
      </c>
      <c r="I142" t="s">
        <v>74</v>
      </c>
      <c r="J142" s="22">
        <f>COUNTIF($C$56:C360,C142)</f>
        <v>6</v>
      </c>
      <c r="K142" s="23"/>
      <c r="L142">
        <f t="shared" si="24"/>
        <v>22</v>
      </c>
      <c r="M142" s="24">
        <v>2</v>
      </c>
      <c r="N142" s="24">
        <v>2</v>
      </c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5">
        <v>1</v>
      </c>
      <c r="AK142" s="26">
        <v>2</v>
      </c>
      <c r="AL142" s="27">
        <v>0</v>
      </c>
      <c r="AM142" s="27">
        <v>2</v>
      </c>
      <c r="AN142" s="28">
        <f>--_xlfn.CONCAT(AL142:AM142)</f>
        <v>2</v>
      </c>
      <c r="AO142" s="29">
        <v>1</v>
      </c>
      <c r="AP142" s="30">
        <v>1</v>
      </c>
      <c r="AQ142" s="27">
        <v>6</v>
      </c>
      <c r="AR142" s="31">
        <v>1</v>
      </c>
      <c r="AS142" s="29">
        <v>4</v>
      </c>
      <c r="AT142" s="30">
        <v>2</v>
      </c>
      <c r="AU142" s="25"/>
      <c r="AV142" s="27"/>
      <c r="AW142" s="31"/>
      <c r="AX142" s="29"/>
      <c r="AY142" s="32"/>
      <c r="AZ142" s="25"/>
      <c r="BA142" s="33"/>
      <c r="BB142" s="31"/>
      <c r="BC142" s="31"/>
      <c r="BD142" s="34"/>
      <c r="BE142" s="26"/>
      <c r="BF142" s="26"/>
      <c r="BG142" s="26"/>
      <c r="BH142" s="27">
        <v>0</v>
      </c>
      <c r="BI142" s="27">
        <v>9</v>
      </c>
      <c r="BJ142" s="28">
        <f t="shared" si="23"/>
        <v>9</v>
      </c>
      <c r="BK142" s="32"/>
      <c r="BL142" s="32"/>
      <c r="BM142" s="35"/>
      <c r="BN142" s="29">
        <v>2</v>
      </c>
      <c r="BO142" s="25"/>
      <c r="BP142" s="36">
        <v>0</v>
      </c>
      <c r="BQ142" s="36">
        <v>1</v>
      </c>
      <c r="BR142" s="36">
        <f>--_xlfn.CONCAT(BP142:BQ142)</f>
        <v>1</v>
      </c>
      <c r="BS142" s="38">
        <v>10</v>
      </c>
      <c r="BT142" s="38" t="s">
        <v>60</v>
      </c>
      <c r="BU142" s="40" t="s">
        <v>61</v>
      </c>
      <c r="BV142" s="39" t="s">
        <v>62</v>
      </c>
      <c r="BW142" s="39"/>
      <c r="BX142" s="39"/>
      <c r="BY142" s="39"/>
      <c r="BZ142" s="39" t="s">
        <v>63</v>
      </c>
      <c r="CA142" s="40">
        <v>11</v>
      </c>
      <c r="CB142" s="40">
        <v>12</v>
      </c>
      <c r="CC142" s="40">
        <v>11</v>
      </c>
      <c r="CD142" s="40"/>
      <c r="CE142" s="40"/>
      <c r="CF142" s="40"/>
      <c r="CG142" s="40">
        <v>6</v>
      </c>
      <c r="CH142" s="40">
        <v>5</v>
      </c>
      <c r="CI142" s="24" t="s">
        <v>64</v>
      </c>
      <c r="CM142">
        <v>1</v>
      </c>
      <c r="CN142" s="40">
        <v>2</v>
      </c>
    </row>
    <row r="143" spans="1:93" x14ac:dyDescent="0.25">
      <c r="A143">
        <v>201</v>
      </c>
      <c r="B143" s="21">
        <v>43664</v>
      </c>
      <c r="C143">
        <v>149</v>
      </c>
      <c r="D143">
        <v>14</v>
      </c>
      <c r="E143" t="s">
        <v>175</v>
      </c>
      <c r="F143">
        <v>1</v>
      </c>
      <c r="G143">
        <v>3</v>
      </c>
      <c r="H143">
        <v>149</v>
      </c>
      <c r="I143" t="s">
        <v>176</v>
      </c>
      <c r="J143" s="22">
        <f>COUNTIF($C123:C$754,C143)</f>
        <v>23</v>
      </c>
      <c r="K143" s="23">
        <v>1</v>
      </c>
      <c r="L143">
        <f t="shared" si="24"/>
        <v>14</v>
      </c>
      <c r="M143" s="24">
        <v>1</v>
      </c>
      <c r="N143" s="24">
        <v>4</v>
      </c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5">
        <v>1</v>
      </c>
      <c r="AK143" s="26">
        <v>5</v>
      </c>
      <c r="AL143" s="27">
        <v>0</v>
      </c>
      <c r="AM143" s="27">
        <v>3</v>
      </c>
      <c r="AN143" s="28">
        <f>--_xlfn.CONCAT(AL143:AM143)</f>
        <v>3</v>
      </c>
      <c r="AO143" s="29">
        <v>4</v>
      </c>
      <c r="AP143" s="30">
        <v>1</v>
      </c>
      <c r="AQ143" s="27">
        <v>6</v>
      </c>
      <c r="AR143" s="31">
        <v>1</v>
      </c>
      <c r="AS143" s="29">
        <v>2</v>
      </c>
      <c r="AT143" s="30">
        <v>2</v>
      </c>
      <c r="AU143" s="25"/>
      <c r="AV143" s="27"/>
      <c r="AW143" s="31"/>
      <c r="AX143" s="29"/>
      <c r="AY143" s="32"/>
      <c r="AZ143" s="25"/>
      <c r="BA143" s="33"/>
      <c r="BB143" s="31"/>
      <c r="BC143" s="31"/>
      <c r="BD143" s="34"/>
      <c r="BE143" s="26"/>
      <c r="BF143" s="26"/>
      <c r="BG143" s="26"/>
      <c r="BH143" s="27">
        <v>0</v>
      </c>
      <c r="BI143" s="27">
        <v>9</v>
      </c>
      <c r="BJ143" s="28">
        <f t="shared" si="23"/>
        <v>9</v>
      </c>
      <c r="BK143" s="32"/>
      <c r="BL143" s="32"/>
      <c r="BM143" s="35"/>
      <c r="BN143" s="29">
        <v>2</v>
      </c>
      <c r="BO143" s="25"/>
      <c r="BP143" s="36">
        <v>0</v>
      </c>
      <c r="BQ143" s="36">
        <v>7</v>
      </c>
      <c r="BR143" s="36">
        <f>--_xlfn.CONCAT(BP143:BQ143)</f>
        <v>7</v>
      </c>
      <c r="BS143" s="38">
        <v>5</v>
      </c>
      <c r="BT143" s="38" t="s">
        <v>76</v>
      </c>
      <c r="BU143" s="40" t="s">
        <v>77</v>
      </c>
      <c r="BV143" s="39" t="s">
        <v>78</v>
      </c>
      <c r="BW143" s="39"/>
      <c r="BX143" s="39"/>
      <c r="BY143" s="39"/>
      <c r="BZ143" s="39" t="s">
        <v>79</v>
      </c>
      <c r="CA143" s="40">
        <v>4</v>
      </c>
      <c r="CB143" s="40">
        <v>4</v>
      </c>
      <c r="CC143" s="40">
        <v>4</v>
      </c>
      <c r="CD143" s="40"/>
      <c r="CE143" s="40"/>
      <c r="CF143" s="40"/>
      <c r="CG143" s="40">
        <v>2</v>
      </c>
      <c r="CH143" s="40">
        <v>2</v>
      </c>
      <c r="CI143" s="24"/>
      <c r="CM143">
        <v>3</v>
      </c>
      <c r="CN143" s="40">
        <v>1</v>
      </c>
    </row>
    <row r="144" spans="1:93" x14ac:dyDescent="0.25">
      <c r="A144">
        <v>215</v>
      </c>
      <c r="B144" s="21">
        <v>43664</v>
      </c>
      <c r="C144">
        <v>149</v>
      </c>
      <c r="D144">
        <v>46</v>
      </c>
      <c r="E144" t="s">
        <v>175</v>
      </c>
      <c r="F144">
        <v>1</v>
      </c>
      <c r="G144">
        <v>3</v>
      </c>
      <c r="I144" t="s">
        <v>177</v>
      </c>
      <c r="J144" s="22">
        <f>COUNTIF($C$138:C296,C144)</f>
        <v>6</v>
      </c>
      <c r="K144" s="23"/>
      <c r="L144">
        <f t="shared" si="24"/>
        <v>46</v>
      </c>
      <c r="M144" s="24">
        <v>4</v>
      </c>
      <c r="N144" s="24">
        <v>6</v>
      </c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5">
        <v>4</v>
      </c>
      <c r="AK144" s="26">
        <v>7</v>
      </c>
      <c r="AL144" s="27"/>
      <c r="AM144" s="27"/>
      <c r="AN144" s="28"/>
      <c r="AO144" s="29"/>
      <c r="AP144" s="30">
        <v>1</v>
      </c>
      <c r="AQ144" s="27">
        <v>6</v>
      </c>
      <c r="AR144" s="31">
        <v>1</v>
      </c>
      <c r="AS144" s="29">
        <v>1</v>
      </c>
      <c r="AT144" s="30">
        <v>1</v>
      </c>
      <c r="AU144" s="25"/>
      <c r="AV144" s="27"/>
      <c r="AW144" s="31"/>
      <c r="AX144" s="29"/>
      <c r="AY144" s="32"/>
      <c r="AZ144" s="25"/>
      <c r="BA144" s="33">
        <v>4</v>
      </c>
      <c r="BB144" s="31">
        <v>1</v>
      </c>
      <c r="BC144" s="31">
        <v>4</v>
      </c>
      <c r="BD144" s="34">
        <f>--_xlfn.CONCAT(BB144:BC144)</f>
        <v>14</v>
      </c>
      <c r="BE144" s="26"/>
      <c r="BF144" s="26"/>
      <c r="BG144" s="26"/>
      <c r="BH144" s="27">
        <v>0</v>
      </c>
      <c r="BI144" s="27">
        <v>9</v>
      </c>
      <c r="BJ144" s="28">
        <f t="shared" si="23"/>
        <v>9</v>
      </c>
      <c r="BK144" s="32"/>
      <c r="BL144" s="32"/>
      <c r="BM144" s="35"/>
      <c r="BN144" s="29">
        <v>2</v>
      </c>
      <c r="BO144" s="25"/>
      <c r="BP144" s="36"/>
      <c r="BQ144" s="36"/>
      <c r="BR144" s="48">
        <v>33</v>
      </c>
      <c r="BS144" s="38" t="s">
        <v>141</v>
      </c>
      <c r="BT144" s="38" t="s">
        <v>86</v>
      </c>
      <c r="BU144" s="40" t="s">
        <v>142</v>
      </c>
      <c r="BV144" s="39" t="s">
        <v>143</v>
      </c>
      <c r="BW144" s="36">
        <v>14</v>
      </c>
      <c r="BX144" s="36" t="s">
        <v>178</v>
      </c>
      <c r="BY144" s="63" t="s">
        <v>179</v>
      </c>
      <c r="BZ144" s="39" t="s">
        <v>180</v>
      </c>
      <c r="CA144" s="40">
        <v>18</v>
      </c>
      <c r="CB144" s="40">
        <v>21</v>
      </c>
      <c r="CC144" s="42">
        <v>18</v>
      </c>
      <c r="CD144" s="40"/>
      <c r="CE144" s="40"/>
      <c r="CF144" s="40"/>
      <c r="CG144" s="40">
        <v>9</v>
      </c>
      <c r="CH144" s="40">
        <v>0</v>
      </c>
      <c r="CI144" s="24" t="s">
        <v>181</v>
      </c>
      <c r="CL144" t="s">
        <v>182</v>
      </c>
      <c r="CM144">
        <v>3</v>
      </c>
      <c r="CN144" s="40">
        <v>1</v>
      </c>
    </row>
    <row r="145" spans="1:92" x14ac:dyDescent="0.25">
      <c r="A145">
        <v>901</v>
      </c>
      <c r="B145" s="21">
        <v>43652</v>
      </c>
      <c r="C145">
        <v>82</v>
      </c>
      <c r="D145">
        <v>4</v>
      </c>
      <c r="E145" t="s">
        <v>58</v>
      </c>
      <c r="F145">
        <v>1</v>
      </c>
      <c r="G145">
        <v>1</v>
      </c>
      <c r="H145">
        <v>82</v>
      </c>
      <c r="I145" t="s">
        <v>109</v>
      </c>
      <c r="J145" s="22">
        <f>COUNTIF($A80:C$754,C145)</f>
        <v>3</v>
      </c>
      <c r="K145" s="23">
        <v>1</v>
      </c>
      <c r="L145">
        <f t="shared" ref="L145:L153" si="25">--_xlfn.CONCAT(M145:N145)</f>
        <v>4</v>
      </c>
      <c r="M145" s="24">
        <v>0</v>
      </c>
      <c r="N145" s="24">
        <v>4</v>
      </c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5">
        <v>1</v>
      </c>
      <c r="AK145" s="26">
        <v>1</v>
      </c>
      <c r="AL145" s="27">
        <v>3</v>
      </c>
      <c r="AM145" s="27">
        <v>8</v>
      </c>
      <c r="AN145" s="28">
        <f>--_xlfn.CONCAT(AL145:AM145)</f>
        <v>38</v>
      </c>
      <c r="AO145" s="29">
        <v>1</v>
      </c>
      <c r="AP145" s="30">
        <v>1</v>
      </c>
      <c r="AQ145" s="27">
        <v>6</v>
      </c>
      <c r="AR145" s="31">
        <v>1</v>
      </c>
      <c r="AS145" s="29">
        <v>2</v>
      </c>
      <c r="AT145" s="30">
        <v>2</v>
      </c>
      <c r="AU145" s="25"/>
      <c r="AV145" s="27"/>
      <c r="AW145" s="31"/>
      <c r="AX145" s="29"/>
      <c r="AY145" s="32"/>
      <c r="AZ145" s="25"/>
      <c r="BA145" s="33"/>
      <c r="BB145" s="31"/>
      <c r="BC145" s="31"/>
      <c r="BD145" s="34"/>
      <c r="BE145" s="26"/>
      <c r="BF145" s="26"/>
      <c r="BG145" s="26"/>
      <c r="BH145" s="27">
        <v>0</v>
      </c>
      <c r="BI145" s="27">
        <v>9</v>
      </c>
      <c r="BJ145" s="28">
        <f t="shared" si="23"/>
        <v>9</v>
      </c>
      <c r="BK145" s="32"/>
      <c r="BL145" s="32"/>
      <c r="BM145" s="35"/>
      <c r="BN145" s="29">
        <v>2</v>
      </c>
      <c r="BO145" s="25"/>
      <c r="BP145" s="36">
        <v>0</v>
      </c>
      <c r="BQ145" s="36">
        <v>2</v>
      </c>
      <c r="BR145" s="36">
        <f>--_xlfn.CONCAT(BP145:BQ145)</f>
        <v>2</v>
      </c>
      <c r="BS145" s="38">
        <v>1</v>
      </c>
      <c r="BT145" s="38" t="s">
        <v>54</v>
      </c>
      <c r="BU145" t="s">
        <v>55</v>
      </c>
      <c r="BV145" s="24" t="s">
        <v>56</v>
      </c>
      <c r="BW145" s="24"/>
      <c r="BX145" s="24"/>
      <c r="BY145" s="24"/>
      <c r="BZ145" s="39" t="s">
        <v>57</v>
      </c>
      <c r="CA145" s="40">
        <v>5</v>
      </c>
      <c r="CB145" s="40">
        <v>5</v>
      </c>
      <c r="CC145" s="40">
        <v>5</v>
      </c>
      <c r="CD145" s="40"/>
      <c r="CE145" s="40"/>
      <c r="CF145" s="40"/>
      <c r="CG145" s="40">
        <v>3</v>
      </c>
      <c r="CH145" s="40">
        <v>1</v>
      </c>
      <c r="CM145">
        <v>1</v>
      </c>
      <c r="CN145" s="40">
        <v>2</v>
      </c>
    </row>
    <row r="146" spans="1:92" x14ac:dyDescent="0.25">
      <c r="A146">
        <v>902</v>
      </c>
      <c r="B146" s="21">
        <v>43652</v>
      </c>
      <c r="C146">
        <v>84</v>
      </c>
      <c r="D146">
        <v>4</v>
      </c>
      <c r="E146" t="s">
        <v>58</v>
      </c>
      <c r="F146">
        <v>1</v>
      </c>
      <c r="G146">
        <v>1</v>
      </c>
      <c r="I146" t="s">
        <v>112</v>
      </c>
      <c r="J146" s="22">
        <f>COUNTIF($C$72:C393,C146)</f>
        <v>1</v>
      </c>
      <c r="K146" s="23"/>
      <c r="L146">
        <f t="shared" si="25"/>
        <v>4</v>
      </c>
      <c r="M146" s="24">
        <v>4</v>
      </c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5">
        <v>1</v>
      </c>
      <c r="AK146" s="26">
        <v>1</v>
      </c>
      <c r="AL146" s="27">
        <v>0</v>
      </c>
      <c r="AM146" s="27">
        <v>3</v>
      </c>
      <c r="AN146" s="28">
        <f>--_xlfn.CONCAT(AL146:AM146)</f>
        <v>3</v>
      </c>
      <c r="AO146" s="29">
        <v>2</v>
      </c>
      <c r="AP146" s="30">
        <v>1</v>
      </c>
      <c r="AQ146" s="27">
        <v>5</v>
      </c>
      <c r="AR146" s="31">
        <v>1</v>
      </c>
      <c r="AS146" s="29">
        <v>3</v>
      </c>
      <c r="AT146" s="30">
        <v>4</v>
      </c>
      <c r="AU146" s="25"/>
      <c r="AV146" s="27"/>
      <c r="AW146" s="31"/>
      <c r="AX146" s="29"/>
      <c r="AY146" s="32"/>
      <c r="AZ146" s="25"/>
      <c r="BA146" s="33"/>
      <c r="BB146" s="31"/>
      <c r="BC146" s="31"/>
      <c r="BD146" s="34"/>
      <c r="BE146" s="26"/>
      <c r="BF146" s="26"/>
      <c r="BG146" s="26"/>
      <c r="BH146" s="27">
        <v>0</v>
      </c>
      <c r="BI146" s="27">
        <v>9</v>
      </c>
      <c r="BJ146" s="28">
        <f t="shared" si="23"/>
        <v>9</v>
      </c>
      <c r="BK146" s="32"/>
      <c r="BL146" s="32"/>
      <c r="BM146" s="35"/>
      <c r="BN146" s="29">
        <v>2</v>
      </c>
      <c r="BO146" s="25"/>
      <c r="BP146" s="36"/>
      <c r="BQ146" s="36"/>
      <c r="BR146" s="62">
        <v>36</v>
      </c>
      <c r="BS146" s="27">
        <v>13</v>
      </c>
      <c r="BT146" s="24"/>
      <c r="BU146" t="s">
        <v>113</v>
      </c>
      <c r="BV146" s="24" t="s">
        <v>114</v>
      </c>
      <c r="BW146" s="24"/>
      <c r="BX146" s="24"/>
      <c r="BY146" s="24"/>
      <c r="BZ146" s="39" t="s">
        <v>89</v>
      </c>
      <c r="CA146" s="40" t="s">
        <v>115</v>
      </c>
      <c r="CB146" s="40">
        <v>20</v>
      </c>
      <c r="CC146" s="42" t="s">
        <v>115</v>
      </c>
      <c r="CD146" s="40"/>
      <c r="CE146" s="40"/>
      <c r="CF146" s="40"/>
      <c r="CG146" s="40">
        <v>16</v>
      </c>
      <c r="CH146" s="40">
        <v>0</v>
      </c>
      <c r="CM146">
        <v>1</v>
      </c>
      <c r="CN146" s="40">
        <v>2</v>
      </c>
    </row>
    <row r="147" spans="1:92" x14ac:dyDescent="0.25">
      <c r="A147">
        <v>169</v>
      </c>
      <c r="B147" s="21">
        <v>43663</v>
      </c>
      <c r="C147">
        <v>145</v>
      </c>
      <c r="D147">
        <v>6</v>
      </c>
      <c r="E147" t="s">
        <v>52</v>
      </c>
      <c r="F147">
        <v>1</v>
      </c>
      <c r="G147">
        <v>3</v>
      </c>
      <c r="H147">
        <v>145</v>
      </c>
      <c r="I147" t="s">
        <v>173</v>
      </c>
      <c r="J147" s="22">
        <f>COUNTIF($C89:C$754,C147)</f>
        <v>4</v>
      </c>
      <c r="K147" s="23">
        <v>1</v>
      </c>
      <c r="L147">
        <f t="shared" si="25"/>
        <v>6</v>
      </c>
      <c r="M147" s="24">
        <v>0</v>
      </c>
      <c r="N147" s="24">
        <v>6</v>
      </c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5">
        <v>1</v>
      </c>
      <c r="AK147" s="26">
        <v>1</v>
      </c>
      <c r="AL147" s="27">
        <v>0</v>
      </c>
      <c r="AM147" s="27">
        <v>2</v>
      </c>
      <c r="AN147" s="28">
        <f>--_xlfn.CONCAT(AL147:AM147)</f>
        <v>2</v>
      </c>
      <c r="AO147" s="29">
        <v>1</v>
      </c>
      <c r="AP147" s="30">
        <v>1</v>
      </c>
      <c r="AQ147" s="27">
        <v>5</v>
      </c>
      <c r="AR147" s="31">
        <v>1</v>
      </c>
      <c r="AS147" s="29">
        <v>1</v>
      </c>
      <c r="AT147" s="30">
        <v>1</v>
      </c>
      <c r="AU147" s="25"/>
      <c r="AV147" s="27"/>
      <c r="AW147" s="31"/>
      <c r="AX147" s="29"/>
      <c r="AY147" s="32"/>
      <c r="AZ147" s="25"/>
      <c r="BA147" s="33"/>
      <c r="BB147" s="31"/>
      <c r="BC147" s="31"/>
      <c r="BD147" s="34"/>
      <c r="BE147" s="26"/>
      <c r="BF147" s="26"/>
      <c r="BG147" s="26"/>
      <c r="BH147" s="27">
        <v>0</v>
      </c>
      <c r="BI147" s="27">
        <v>9</v>
      </c>
      <c r="BJ147" s="28">
        <f t="shared" si="23"/>
        <v>9</v>
      </c>
      <c r="BK147" s="32"/>
      <c r="BL147" s="32"/>
      <c r="BM147" s="35"/>
      <c r="BN147" s="29">
        <v>2</v>
      </c>
      <c r="BO147" s="25"/>
      <c r="BP147" s="36">
        <v>2</v>
      </c>
      <c r="BQ147" s="36">
        <v>6</v>
      </c>
      <c r="BR147" s="36">
        <f>--_xlfn.CONCAT(BP147:BQ147)</f>
        <v>26</v>
      </c>
      <c r="BS147" s="38">
        <v>1</v>
      </c>
      <c r="BT147" s="38" t="s">
        <v>54</v>
      </c>
      <c r="BU147" s="40" t="s">
        <v>81</v>
      </c>
      <c r="BV147" s="39" t="s">
        <v>82</v>
      </c>
      <c r="BW147" s="39"/>
      <c r="BX147" s="39"/>
      <c r="BY147" s="39"/>
      <c r="BZ147" s="39" t="s">
        <v>83</v>
      </c>
      <c r="CA147" s="40">
        <v>3</v>
      </c>
      <c r="CB147" s="40">
        <v>3</v>
      </c>
      <c r="CC147" s="40">
        <v>3</v>
      </c>
      <c r="CD147" s="40"/>
      <c r="CE147" s="40"/>
      <c r="CF147" s="40"/>
      <c r="CG147" s="40">
        <v>1</v>
      </c>
      <c r="CH147" s="40">
        <v>1</v>
      </c>
      <c r="CI147" s="24"/>
      <c r="CJ147" s="24"/>
      <c r="CM147">
        <v>3</v>
      </c>
      <c r="CN147" s="40">
        <v>2</v>
      </c>
    </row>
    <row r="148" spans="1:92" x14ac:dyDescent="0.25">
      <c r="A148">
        <v>170</v>
      </c>
      <c r="B148" s="21">
        <v>43663</v>
      </c>
      <c r="C148">
        <v>145</v>
      </c>
      <c r="D148">
        <v>8</v>
      </c>
      <c r="E148" t="s">
        <v>52</v>
      </c>
      <c r="F148">
        <v>1</v>
      </c>
      <c r="G148">
        <v>3</v>
      </c>
      <c r="I148" t="s">
        <v>173</v>
      </c>
      <c r="J148" s="22">
        <f>COUNTIF($C$108:C327,C148)</f>
        <v>4</v>
      </c>
      <c r="K148" s="23"/>
      <c r="L148">
        <f t="shared" si="25"/>
        <v>8</v>
      </c>
      <c r="M148" s="24">
        <v>0</v>
      </c>
      <c r="N148" s="24">
        <v>8</v>
      </c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5">
        <v>1</v>
      </c>
      <c r="AK148" s="26">
        <v>1</v>
      </c>
      <c r="AL148" s="27">
        <v>0</v>
      </c>
      <c r="AM148" s="27">
        <v>7</v>
      </c>
      <c r="AN148" s="28">
        <f>--_xlfn.CONCAT(AL148:AM148)</f>
        <v>7</v>
      </c>
      <c r="AO148" s="29">
        <v>3</v>
      </c>
      <c r="AP148" s="30">
        <v>1</v>
      </c>
      <c r="AQ148" s="27">
        <v>6</v>
      </c>
      <c r="AR148" s="31">
        <v>1</v>
      </c>
      <c r="AS148" s="29">
        <v>3</v>
      </c>
      <c r="AT148" s="30">
        <v>3</v>
      </c>
      <c r="AU148" s="25"/>
      <c r="AV148" s="27"/>
      <c r="AW148" s="31"/>
      <c r="AX148" s="29"/>
      <c r="AY148" s="32"/>
      <c r="AZ148" s="25"/>
      <c r="BA148" s="33"/>
      <c r="BB148" s="31"/>
      <c r="BC148" s="31"/>
      <c r="BD148" s="34"/>
      <c r="BE148" s="26"/>
      <c r="BF148" s="26"/>
      <c r="BG148" s="26"/>
      <c r="BH148" s="27">
        <v>0</v>
      </c>
      <c r="BI148" s="27">
        <v>9</v>
      </c>
      <c r="BJ148" s="28">
        <f t="shared" si="23"/>
        <v>9</v>
      </c>
      <c r="BK148" s="32"/>
      <c r="BL148" s="32"/>
      <c r="BM148" s="35"/>
      <c r="BN148" s="29">
        <v>2</v>
      </c>
      <c r="BO148" s="25"/>
      <c r="BP148" s="36">
        <v>1</v>
      </c>
      <c r="BQ148" s="36">
        <v>6</v>
      </c>
      <c r="BR148" s="36">
        <f>--_xlfn.CONCAT(BP148:BQ148)</f>
        <v>16</v>
      </c>
      <c r="BS148" s="38">
        <v>9</v>
      </c>
      <c r="BT148" s="38" t="s">
        <v>86</v>
      </c>
      <c r="BU148" s="40" t="s">
        <v>127</v>
      </c>
      <c r="BV148" s="39" t="s">
        <v>128</v>
      </c>
      <c r="BW148" s="39"/>
      <c r="BX148" s="39"/>
      <c r="BY148" s="39"/>
      <c r="BZ148" s="39" t="s">
        <v>89</v>
      </c>
      <c r="CA148" s="40">
        <v>15</v>
      </c>
      <c r="CB148" s="40">
        <v>16</v>
      </c>
      <c r="CC148" s="42">
        <v>15</v>
      </c>
      <c r="CD148" s="40"/>
      <c r="CE148" s="40"/>
      <c r="CF148" s="40"/>
      <c r="CG148" s="40">
        <v>8</v>
      </c>
      <c r="CH148" s="40">
        <v>18</v>
      </c>
      <c r="CI148" s="24"/>
      <c r="CM148">
        <v>3</v>
      </c>
      <c r="CN148" s="40">
        <v>2</v>
      </c>
    </row>
    <row r="149" spans="1:92" x14ac:dyDescent="0.25">
      <c r="A149">
        <v>104</v>
      </c>
      <c r="B149" s="21">
        <v>43663</v>
      </c>
      <c r="C149">
        <v>137</v>
      </c>
      <c r="D149">
        <v>17</v>
      </c>
      <c r="E149" t="s">
        <v>52</v>
      </c>
      <c r="F149">
        <v>1</v>
      </c>
      <c r="G149">
        <v>3</v>
      </c>
      <c r="H149">
        <v>137</v>
      </c>
      <c r="I149" t="s">
        <v>85</v>
      </c>
      <c r="J149" s="22">
        <f>COUNTIF($C$105:C334,C149)</f>
        <v>13</v>
      </c>
      <c r="K149" s="23">
        <v>1</v>
      </c>
      <c r="L149">
        <f t="shared" si="25"/>
        <v>17</v>
      </c>
      <c r="M149" s="24">
        <v>1</v>
      </c>
      <c r="N149" s="24">
        <v>7</v>
      </c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5">
        <v>4</v>
      </c>
      <c r="AK149" s="26">
        <v>7</v>
      </c>
      <c r="AL149" s="27"/>
      <c r="AM149" s="27"/>
      <c r="AN149" s="28"/>
      <c r="AO149" s="29"/>
      <c r="AP149" s="30">
        <v>1</v>
      </c>
      <c r="AQ149" s="27">
        <v>2</v>
      </c>
      <c r="AR149" s="31">
        <v>1</v>
      </c>
      <c r="AS149" s="29">
        <v>7</v>
      </c>
      <c r="AT149" s="30">
        <v>7</v>
      </c>
      <c r="AU149" s="25"/>
      <c r="AV149" s="27"/>
      <c r="AW149" s="31"/>
      <c r="AX149" s="29"/>
      <c r="AY149" s="32"/>
      <c r="AZ149" s="25"/>
      <c r="BA149" s="33">
        <v>4</v>
      </c>
      <c r="BB149" s="31">
        <v>3</v>
      </c>
      <c r="BC149" s="31">
        <v>1</v>
      </c>
      <c r="BD149" s="34">
        <f>--_xlfn.CONCAT(BB149:BC149)</f>
        <v>31</v>
      </c>
      <c r="BE149" s="26"/>
      <c r="BF149" s="26"/>
      <c r="BG149" s="26"/>
      <c r="BH149" s="27">
        <v>0</v>
      </c>
      <c r="BI149" s="27">
        <v>9</v>
      </c>
      <c r="BJ149" s="28">
        <f t="shared" si="23"/>
        <v>9</v>
      </c>
      <c r="BK149" s="32"/>
      <c r="BL149" s="32"/>
      <c r="BM149" s="35"/>
      <c r="BN149" s="29">
        <v>2</v>
      </c>
      <c r="BO149" s="25"/>
      <c r="BP149" s="36"/>
      <c r="BQ149" s="36"/>
      <c r="BR149" s="48">
        <v>33</v>
      </c>
      <c r="BS149" s="38" t="s">
        <v>141</v>
      </c>
      <c r="BT149" s="38" t="s">
        <v>86</v>
      </c>
      <c r="BU149" s="40" t="s">
        <v>142</v>
      </c>
      <c r="BV149" s="39" t="s">
        <v>143</v>
      </c>
      <c r="BW149" s="39">
        <v>31</v>
      </c>
      <c r="BX149" s="39"/>
      <c r="BY149" t="s">
        <v>154</v>
      </c>
      <c r="BZ149" s="39" t="s">
        <v>89</v>
      </c>
      <c r="CA149" s="40" t="s">
        <v>144</v>
      </c>
      <c r="CB149" s="40">
        <v>19</v>
      </c>
      <c r="CC149" s="42" t="s">
        <v>144</v>
      </c>
      <c r="CD149" s="40"/>
      <c r="CE149" s="40"/>
      <c r="CF149" s="40"/>
      <c r="CG149" s="40">
        <v>15</v>
      </c>
      <c r="CH149" s="40">
        <v>0</v>
      </c>
      <c r="CI149" s="24"/>
      <c r="CM149">
        <v>3</v>
      </c>
      <c r="CN149" s="40">
        <v>2</v>
      </c>
    </row>
    <row r="150" spans="1:92" x14ac:dyDescent="0.25">
      <c r="A150">
        <v>106</v>
      </c>
      <c r="B150" s="21">
        <v>43663</v>
      </c>
      <c r="C150">
        <v>137</v>
      </c>
      <c r="D150">
        <v>21</v>
      </c>
      <c r="E150" t="s">
        <v>52</v>
      </c>
      <c r="F150">
        <v>1</v>
      </c>
      <c r="G150">
        <v>3</v>
      </c>
      <c r="I150" t="s">
        <v>85</v>
      </c>
      <c r="J150" s="22">
        <f>COUNTIF($C106:C$754,C150)</f>
        <v>14</v>
      </c>
      <c r="K150" s="23"/>
      <c r="L150">
        <f t="shared" si="25"/>
        <v>21</v>
      </c>
      <c r="M150" s="24">
        <v>2</v>
      </c>
      <c r="N150" s="24">
        <v>1</v>
      </c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5">
        <v>1</v>
      </c>
      <c r="AK150" s="26">
        <v>1</v>
      </c>
      <c r="AL150" s="27">
        <v>0</v>
      </c>
      <c r="AM150" s="27">
        <v>3</v>
      </c>
      <c r="AN150" s="28">
        <f t="shared" ref="AN150:AN168" si="26">--_xlfn.CONCAT(AL150:AM150)</f>
        <v>3</v>
      </c>
      <c r="AO150" s="29">
        <v>1</v>
      </c>
      <c r="AP150" s="30">
        <v>1</v>
      </c>
      <c r="AQ150" s="27">
        <v>5</v>
      </c>
      <c r="AR150" s="31">
        <v>1</v>
      </c>
      <c r="AS150" s="29">
        <v>3</v>
      </c>
      <c r="AT150" s="30">
        <v>3</v>
      </c>
      <c r="AU150" s="25"/>
      <c r="AV150" s="27"/>
      <c r="AW150" s="31"/>
      <c r="AX150" s="29"/>
      <c r="AY150" s="32"/>
      <c r="AZ150" s="25"/>
      <c r="BA150" s="33"/>
      <c r="BB150" s="31"/>
      <c r="BC150" s="31"/>
      <c r="BD150" s="34"/>
      <c r="BE150" s="26"/>
      <c r="BF150" s="26"/>
      <c r="BG150" s="26"/>
      <c r="BH150" s="27">
        <v>0</v>
      </c>
      <c r="BI150" s="27">
        <v>9</v>
      </c>
      <c r="BJ150" s="28">
        <f t="shared" si="23"/>
        <v>9</v>
      </c>
      <c r="BK150" s="32"/>
      <c r="BL150" s="32"/>
      <c r="BM150" s="35"/>
      <c r="BN150" s="29">
        <v>2</v>
      </c>
      <c r="BO150" s="25"/>
      <c r="BP150" s="36">
        <v>2</v>
      </c>
      <c r="BQ150" s="36">
        <v>6</v>
      </c>
      <c r="BR150" s="36">
        <f t="shared" ref="BR150:BR168" si="27">--_xlfn.CONCAT(BP150:BQ150)</f>
        <v>26</v>
      </c>
      <c r="BS150" s="38">
        <v>1</v>
      </c>
      <c r="BT150" s="38" t="s">
        <v>54</v>
      </c>
      <c r="BU150" s="40" t="s">
        <v>81</v>
      </c>
      <c r="BV150" s="39" t="s">
        <v>82</v>
      </c>
      <c r="BW150" s="39"/>
      <c r="BX150" s="39"/>
      <c r="BY150" s="39"/>
      <c r="BZ150" s="39" t="s">
        <v>83</v>
      </c>
      <c r="CA150" s="40">
        <v>3</v>
      </c>
      <c r="CB150" s="40">
        <v>3</v>
      </c>
      <c r="CC150" s="40">
        <v>3</v>
      </c>
      <c r="CD150" s="40"/>
      <c r="CE150" s="40"/>
      <c r="CF150" s="40"/>
      <c r="CG150" s="40">
        <v>1</v>
      </c>
      <c r="CH150" s="40">
        <v>1</v>
      </c>
      <c r="CI150" s="24"/>
      <c r="CM150">
        <v>3</v>
      </c>
      <c r="CN150" s="40">
        <v>2</v>
      </c>
    </row>
    <row r="151" spans="1:92" x14ac:dyDescent="0.25">
      <c r="A151">
        <v>109</v>
      </c>
      <c r="B151" s="21">
        <v>43663</v>
      </c>
      <c r="C151">
        <v>137</v>
      </c>
      <c r="D151">
        <v>35</v>
      </c>
      <c r="E151" t="s">
        <v>52</v>
      </c>
      <c r="F151">
        <v>1</v>
      </c>
      <c r="G151">
        <v>3</v>
      </c>
      <c r="I151" t="s">
        <v>85</v>
      </c>
      <c r="J151" s="22">
        <f>COUNTIF($C107:C$754,C151)</f>
        <v>14</v>
      </c>
      <c r="K151" s="23"/>
      <c r="L151">
        <f t="shared" si="25"/>
        <v>35</v>
      </c>
      <c r="M151" s="24">
        <v>3</v>
      </c>
      <c r="N151" s="24">
        <v>5</v>
      </c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5">
        <v>1</v>
      </c>
      <c r="AK151" s="26">
        <v>1</v>
      </c>
      <c r="AL151" s="27">
        <v>0</v>
      </c>
      <c r="AM151" s="27">
        <v>1</v>
      </c>
      <c r="AN151" s="28">
        <f t="shared" si="26"/>
        <v>1</v>
      </c>
      <c r="AO151" s="29">
        <v>1</v>
      </c>
      <c r="AP151" s="30">
        <v>1</v>
      </c>
      <c r="AQ151" s="27">
        <v>6</v>
      </c>
      <c r="AR151" s="31">
        <v>1</v>
      </c>
      <c r="AS151" s="29">
        <v>3</v>
      </c>
      <c r="AT151" s="30">
        <v>3</v>
      </c>
      <c r="AU151" s="25"/>
      <c r="AV151" s="27"/>
      <c r="AW151" s="31"/>
      <c r="AX151" s="29"/>
      <c r="AY151" s="32"/>
      <c r="AZ151" s="25"/>
      <c r="BA151" s="33"/>
      <c r="BB151" s="31"/>
      <c r="BC151" s="31"/>
      <c r="BD151" s="34"/>
      <c r="BE151" s="26"/>
      <c r="BF151" s="26"/>
      <c r="BG151" s="26"/>
      <c r="BH151" s="27">
        <v>0</v>
      </c>
      <c r="BI151" s="27">
        <v>9</v>
      </c>
      <c r="BJ151" s="28">
        <f t="shared" si="23"/>
        <v>9</v>
      </c>
      <c r="BK151" s="32"/>
      <c r="BL151" s="32"/>
      <c r="BM151" s="35"/>
      <c r="BN151" s="29">
        <v>2</v>
      </c>
      <c r="BO151" s="25"/>
      <c r="BP151" s="36">
        <v>0</v>
      </c>
      <c r="BQ151" s="36">
        <v>8</v>
      </c>
      <c r="BR151" s="36">
        <f t="shared" si="27"/>
        <v>8</v>
      </c>
      <c r="BS151" s="38">
        <v>1</v>
      </c>
      <c r="BT151" s="38" t="s">
        <v>54</v>
      </c>
      <c r="BU151" s="40" t="s">
        <v>81</v>
      </c>
      <c r="BV151" s="39" t="s">
        <v>82</v>
      </c>
      <c r="BW151" s="39"/>
      <c r="BX151" s="39"/>
      <c r="BY151" s="39"/>
      <c r="BZ151" s="39" t="s">
        <v>83</v>
      </c>
      <c r="CA151" s="40">
        <v>3</v>
      </c>
      <c r="CB151" s="40">
        <v>3</v>
      </c>
      <c r="CC151" s="40">
        <v>3</v>
      </c>
      <c r="CD151" s="40"/>
      <c r="CE151" s="40"/>
      <c r="CF151" s="40"/>
      <c r="CG151" s="40">
        <v>1</v>
      </c>
      <c r="CH151" s="40">
        <v>1</v>
      </c>
      <c r="CI151" s="24"/>
      <c r="CM151">
        <v>3</v>
      </c>
      <c r="CN151" s="40">
        <v>2</v>
      </c>
    </row>
    <row r="152" spans="1:92" x14ac:dyDescent="0.25">
      <c r="A152">
        <v>134</v>
      </c>
      <c r="B152" s="21">
        <v>43663</v>
      </c>
      <c r="C152">
        <v>139</v>
      </c>
      <c r="D152">
        <v>6</v>
      </c>
      <c r="E152" t="s">
        <v>52</v>
      </c>
      <c r="F152">
        <v>1</v>
      </c>
      <c r="G152">
        <v>3</v>
      </c>
      <c r="H152">
        <v>139</v>
      </c>
      <c r="I152" t="s">
        <v>116</v>
      </c>
      <c r="J152" s="22">
        <f>COUNTIF($C$4:C200,C152)</f>
        <v>13</v>
      </c>
      <c r="K152" s="23">
        <v>1</v>
      </c>
      <c r="L152">
        <f t="shared" si="25"/>
        <v>6</v>
      </c>
      <c r="M152" s="24">
        <v>0</v>
      </c>
      <c r="N152" s="24">
        <v>6</v>
      </c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5">
        <v>1</v>
      </c>
      <c r="AK152" s="26">
        <v>1</v>
      </c>
      <c r="AL152" s="27">
        <v>0</v>
      </c>
      <c r="AM152" s="27">
        <v>2</v>
      </c>
      <c r="AN152" s="28">
        <f t="shared" si="26"/>
        <v>2</v>
      </c>
      <c r="AO152" s="29">
        <v>3</v>
      </c>
      <c r="AP152" s="30">
        <v>1</v>
      </c>
      <c r="AQ152" s="27">
        <v>5</v>
      </c>
      <c r="AR152" s="31">
        <v>1</v>
      </c>
      <c r="AS152" s="29">
        <v>1</v>
      </c>
      <c r="AT152" s="30">
        <v>1</v>
      </c>
      <c r="AU152" s="25"/>
      <c r="AV152" s="27"/>
      <c r="AW152" s="31"/>
      <c r="AX152" s="29"/>
      <c r="AY152" s="32"/>
      <c r="AZ152" s="25"/>
      <c r="BA152" s="33">
        <v>2</v>
      </c>
      <c r="BB152" s="31">
        <v>4</v>
      </c>
      <c r="BC152" s="31">
        <v>1</v>
      </c>
      <c r="BD152" s="34">
        <f>--_xlfn.CONCAT(BB152:BC152)</f>
        <v>41</v>
      </c>
      <c r="BE152" s="26"/>
      <c r="BF152" s="26"/>
      <c r="BG152" s="26"/>
      <c r="BH152" s="27">
        <v>0</v>
      </c>
      <c r="BI152" s="27">
        <v>9</v>
      </c>
      <c r="BJ152" s="28">
        <f t="shared" si="23"/>
        <v>9</v>
      </c>
      <c r="BK152" s="32"/>
      <c r="BL152" s="32"/>
      <c r="BM152" s="35"/>
      <c r="BN152" s="29">
        <v>2</v>
      </c>
      <c r="BO152" s="25"/>
      <c r="BP152" s="36">
        <v>0</v>
      </c>
      <c r="BQ152" s="36">
        <v>2</v>
      </c>
      <c r="BR152" s="36">
        <f t="shared" si="27"/>
        <v>2</v>
      </c>
      <c r="BS152" s="38">
        <v>1</v>
      </c>
      <c r="BT152" s="38" t="s">
        <v>54</v>
      </c>
      <c r="BU152" t="s">
        <v>55</v>
      </c>
      <c r="BV152" s="24" t="s">
        <v>56</v>
      </c>
      <c r="BW152" s="38">
        <v>41</v>
      </c>
      <c r="BX152" s="38" t="s">
        <v>95</v>
      </c>
      <c r="BY152" s="43" t="s">
        <v>183</v>
      </c>
      <c r="BZ152" s="39" t="s">
        <v>57</v>
      </c>
      <c r="CA152" s="40">
        <v>5</v>
      </c>
      <c r="CB152" s="40">
        <v>5</v>
      </c>
      <c r="CC152" s="40">
        <v>5</v>
      </c>
      <c r="CD152" s="40"/>
      <c r="CE152" s="40"/>
      <c r="CF152" s="40"/>
      <c r="CG152" s="40">
        <v>3</v>
      </c>
      <c r="CH152" s="40">
        <v>1</v>
      </c>
      <c r="CI152" s="24"/>
      <c r="CM152">
        <v>3</v>
      </c>
      <c r="CN152" s="40">
        <v>2</v>
      </c>
    </row>
    <row r="153" spans="1:92" x14ac:dyDescent="0.25">
      <c r="A153">
        <v>177</v>
      </c>
      <c r="B153" s="21">
        <v>43663</v>
      </c>
      <c r="C153">
        <v>148</v>
      </c>
      <c r="D153">
        <v>14</v>
      </c>
      <c r="E153" t="s">
        <v>52</v>
      </c>
      <c r="F153">
        <v>1</v>
      </c>
      <c r="G153">
        <v>3</v>
      </c>
      <c r="I153" t="s">
        <v>163</v>
      </c>
      <c r="J153" s="22">
        <f>COUNTIF($C91:C$762,C153)</f>
        <v>24</v>
      </c>
      <c r="K153" s="23"/>
      <c r="L153">
        <f t="shared" si="25"/>
        <v>14</v>
      </c>
      <c r="M153" s="24">
        <v>1</v>
      </c>
      <c r="N153" s="24">
        <v>4</v>
      </c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5">
        <v>1</v>
      </c>
      <c r="AK153" s="26">
        <v>1</v>
      </c>
      <c r="AL153" s="27">
        <v>0</v>
      </c>
      <c r="AM153" s="27">
        <v>2</v>
      </c>
      <c r="AN153" s="28">
        <f t="shared" si="26"/>
        <v>2</v>
      </c>
      <c r="AO153" s="29">
        <v>1</v>
      </c>
      <c r="AP153" s="30">
        <v>1</v>
      </c>
      <c r="AQ153" s="27">
        <v>1</v>
      </c>
      <c r="AR153" s="31">
        <v>1</v>
      </c>
      <c r="AS153" s="29">
        <v>7</v>
      </c>
      <c r="AT153" s="30">
        <v>7</v>
      </c>
      <c r="AU153" s="25"/>
      <c r="AV153" s="27"/>
      <c r="AW153" s="31"/>
      <c r="AX153" s="29"/>
      <c r="AY153" s="32"/>
      <c r="AZ153" s="25"/>
      <c r="BA153" s="33"/>
      <c r="BB153" s="31"/>
      <c r="BC153" s="31"/>
      <c r="BD153" s="34"/>
      <c r="BE153" s="26"/>
      <c r="BF153" s="26"/>
      <c r="BG153" s="26"/>
      <c r="BH153" s="27">
        <v>0</v>
      </c>
      <c r="BI153" s="27">
        <v>9</v>
      </c>
      <c r="BJ153" s="28">
        <f t="shared" si="23"/>
        <v>9</v>
      </c>
      <c r="BK153" s="32"/>
      <c r="BL153" s="32"/>
      <c r="BM153" s="35"/>
      <c r="BN153" s="29">
        <v>2</v>
      </c>
      <c r="BO153" s="25"/>
      <c r="BP153" s="36">
        <v>0</v>
      </c>
      <c r="BQ153" s="36">
        <v>8</v>
      </c>
      <c r="BR153" s="36">
        <f t="shared" si="27"/>
        <v>8</v>
      </c>
      <c r="BS153" s="38">
        <v>1</v>
      </c>
      <c r="BT153" s="38" t="s">
        <v>54</v>
      </c>
      <c r="BU153" s="40" t="s">
        <v>81</v>
      </c>
      <c r="BV153" s="39" t="s">
        <v>82</v>
      </c>
      <c r="BW153" s="39"/>
      <c r="BX153" s="39"/>
      <c r="BY153" s="39"/>
      <c r="BZ153" s="39" t="s">
        <v>83</v>
      </c>
      <c r="CA153" s="40">
        <v>3</v>
      </c>
      <c r="CB153" s="40">
        <v>3</v>
      </c>
      <c r="CC153" s="40">
        <v>3</v>
      </c>
      <c r="CD153" s="40"/>
      <c r="CE153" s="40"/>
      <c r="CF153" s="40"/>
      <c r="CG153" s="40">
        <v>1</v>
      </c>
      <c r="CH153" s="40">
        <v>1</v>
      </c>
      <c r="CI153" s="24"/>
      <c r="CJ153" s="24"/>
      <c r="CM153">
        <v>3</v>
      </c>
      <c r="CN153" s="40">
        <v>1</v>
      </c>
    </row>
    <row r="154" spans="1:92" x14ac:dyDescent="0.25">
      <c r="A154">
        <v>97</v>
      </c>
      <c r="B154" s="21">
        <v>43663</v>
      </c>
      <c r="C154">
        <v>136</v>
      </c>
      <c r="D154">
        <v>51</v>
      </c>
      <c r="E154" t="s">
        <v>52</v>
      </c>
      <c r="F154">
        <v>1</v>
      </c>
      <c r="G154">
        <v>3</v>
      </c>
      <c r="H154">
        <v>136</v>
      </c>
      <c r="I154" t="s">
        <v>85</v>
      </c>
      <c r="J154" s="22">
        <f>COUNTIF($C152:C$754,C154)</f>
        <v>6</v>
      </c>
      <c r="K154" s="23">
        <v>1</v>
      </c>
      <c r="L154">
        <f>--_xlfn.CONCAT(M154:O154)</f>
        <v>51</v>
      </c>
      <c r="M154" s="24">
        <v>5</v>
      </c>
      <c r="N154" s="24">
        <v>1</v>
      </c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5">
        <v>1</v>
      </c>
      <c r="AK154" s="26">
        <v>5</v>
      </c>
      <c r="AL154" s="27">
        <v>0</v>
      </c>
      <c r="AM154" s="27">
        <v>1</v>
      </c>
      <c r="AN154" s="28">
        <f t="shared" si="26"/>
        <v>1</v>
      </c>
      <c r="AO154" s="29">
        <v>5</v>
      </c>
      <c r="AP154" s="30">
        <v>1</v>
      </c>
      <c r="AQ154" s="27">
        <v>5</v>
      </c>
      <c r="AR154" s="31">
        <v>1</v>
      </c>
      <c r="AS154" s="29">
        <v>1</v>
      </c>
      <c r="AT154" s="30">
        <v>1</v>
      </c>
      <c r="AU154" s="25"/>
      <c r="AV154" s="27"/>
      <c r="AW154" s="31"/>
      <c r="AX154" s="29"/>
      <c r="AY154" s="32"/>
      <c r="AZ154" s="25"/>
      <c r="BA154" s="33"/>
      <c r="BB154" s="31"/>
      <c r="BC154" s="31"/>
      <c r="BD154" s="34"/>
      <c r="BE154" s="26"/>
      <c r="BF154" s="26"/>
      <c r="BG154" s="26"/>
      <c r="BH154" s="27">
        <v>1</v>
      </c>
      <c r="BI154" s="27">
        <v>0</v>
      </c>
      <c r="BJ154" s="28">
        <f t="shared" si="23"/>
        <v>10</v>
      </c>
      <c r="BK154" s="32">
        <v>1</v>
      </c>
      <c r="BL154" s="32">
        <v>0</v>
      </c>
      <c r="BM154" s="35">
        <f t="shared" ref="BM154:BM167" si="28">--_xlfn.CONCAT(BK154:BL154)</f>
        <v>10</v>
      </c>
      <c r="BN154" s="29">
        <v>2</v>
      </c>
      <c r="BO154" s="25"/>
      <c r="BP154" s="36">
        <v>0</v>
      </c>
      <c r="BQ154" s="36">
        <v>7</v>
      </c>
      <c r="BR154" s="36">
        <f t="shared" si="27"/>
        <v>7</v>
      </c>
      <c r="BS154" s="38">
        <v>5</v>
      </c>
      <c r="BT154" s="38" t="s">
        <v>76</v>
      </c>
      <c r="BU154" s="40" t="s">
        <v>77</v>
      </c>
      <c r="BV154" s="39" t="s">
        <v>78</v>
      </c>
      <c r="BW154" s="39"/>
      <c r="BX154" s="39"/>
      <c r="BY154" s="39"/>
      <c r="BZ154" s="39" t="s">
        <v>79</v>
      </c>
      <c r="CA154" s="40">
        <v>4</v>
      </c>
      <c r="CB154" s="40">
        <v>4</v>
      </c>
      <c r="CC154" s="40">
        <v>4</v>
      </c>
      <c r="CD154" s="40"/>
      <c r="CE154" s="40"/>
      <c r="CF154" s="40"/>
      <c r="CG154" s="40">
        <v>2</v>
      </c>
      <c r="CH154" s="40">
        <v>2</v>
      </c>
      <c r="CI154" s="24"/>
      <c r="CM154">
        <v>3</v>
      </c>
      <c r="CN154" s="40">
        <v>2</v>
      </c>
    </row>
    <row r="155" spans="1:92" x14ac:dyDescent="0.25">
      <c r="A155">
        <v>179</v>
      </c>
      <c r="B155" s="21">
        <v>43663</v>
      </c>
      <c r="C155">
        <v>148</v>
      </c>
      <c r="D155">
        <v>15</v>
      </c>
      <c r="E155" t="s">
        <v>52</v>
      </c>
      <c r="F155">
        <v>1</v>
      </c>
      <c r="G155">
        <v>3</v>
      </c>
      <c r="H155">
        <v>148</v>
      </c>
      <c r="I155" t="s">
        <v>163</v>
      </c>
      <c r="J155" s="22">
        <f>COUNTIF($C$109:C331,C155)</f>
        <v>24</v>
      </c>
      <c r="K155" s="23">
        <v>1</v>
      </c>
      <c r="L155">
        <f t="shared" ref="L155:L164" si="29">--_xlfn.CONCAT(M155:N155)</f>
        <v>15</v>
      </c>
      <c r="M155" s="24">
        <v>1</v>
      </c>
      <c r="N155" s="24">
        <v>5</v>
      </c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5">
        <v>1</v>
      </c>
      <c r="AK155" s="26">
        <v>1</v>
      </c>
      <c r="AL155" s="27">
        <v>3</v>
      </c>
      <c r="AM155" s="27">
        <v>2</v>
      </c>
      <c r="AN155" s="28">
        <f t="shared" si="26"/>
        <v>32</v>
      </c>
      <c r="AO155" s="29">
        <v>1</v>
      </c>
      <c r="AP155" s="30">
        <v>1</v>
      </c>
      <c r="AQ155" s="27">
        <v>2</v>
      </c>
      <c r="AR155" s="31">
        <v>1</v>
      </c>
      <c r="AS155" s="29">
        <v>4</v>
      </c>
      <c r="AT155" s="30">
        <v>4</v>
      </c>
      <c r="AU155" s="25"/>
      <c r="AV155" s="27"/>
      <c r="AW155" s="31"/>
      <c r="AX155" s="29"/>
      <c r="AY155" s="32"/>
      <c r="AZ155" s="25"/>
      <c r="BA155" s="33"/>
      <c r="BB155" s="31"/>
      <c r="BC155" s="31"/>
      <c r="BD155" s="34"/>
      <c r="BE155" s="26"/>
      <c r="BF155" s="26"/>
      <c r="BG155" s="26"/>
      <c r="BH155" s="27">
        <v>1</v>
      </c>
      <c r="BI155" s="27">
        <v>0</v>
      </c>
      <c r="BJ155" s="28">
        <f t="shared" si="23"/>
        <v>10</v>
      </c>
      <c r="BK155" s="32">
        <v>1</v>
      </c>
      <c r="BL155" s="32">
        <v>5</v>
      </c>
      <c r="BM155" s="35">
        <f t="shared" si="28"/>
        <v>15</v>
      </c>
      <c r="BN155" s="29">
        <v>2</v>
      </c>
      <c r="BO155" s="25"/>
      <c r="BP155" s="36">
        <v>1</v>
      </c>
      <c r="BQ155" s="36">
        <v>5</v>
      </c>
      <c r="BR155" s="36">
        <f t="shared" si="27"/>
        <v>15</v>
      </c>
      <c r="BS155" s="38">
        <v>8</v>
      </c>
      <c r="BT155" s="38" t="s">
        <v>86</v>
      </c>
      <c r="BU155" s="40" t="s">
        <v>150</v>
      </c>
      <c r="BV155" s="39" t="s">
        <v>151</v>
      </c>
      <c r="BW155" s="39"/>
      <c r="BX155" s="39"/>
      <c r="BY155" s="39"/>
      <c r="BZ155" s="39" t="s">
        <v>89</v>
      </c>
      <c r="CA155" s="40" t="s">
        <v>152</v>
      </c>
      <c r="CB155" s="40">
        <v>14</v>
      </c>
      <c r="CC155" s="42" t="s">
        <v>152</v>
      </c>
      <c r="CD155" s="40"/>
      <c r="CE155" s="40"/>
      <c r="CF155" s="40"/>
      <c r="CG155" s="40">
        <v>12</v>
      </c>
      <c r="CH155" s="40">
        <v>19</v>
      </c>
      <c r="CI155" s="24"/>
      <c r="CM155">
        <v>3</v>
      </c>
      <c r="CN155" s="40">
        <v>1</v>
      </c>
    </row>
    <row r="156" spans="1:92" x14ac:dyDescent="0.25">
      <c r="A156">
        <v>163</v>
      </c>
      <c r="B156" s="21">
        <v>43663</v>
      </c>
      <c r="C156">
        <v>142</v>
      </c>
      <c r="D156">
        <v>70</v>
      </c>
      <c r="E156" t="s">
        <v>52</v>
      </c>
      <c r="F156">
        <v>1</v>
      </c>
      <c r="G156">
        <v>3</v>
      </c>
      <c r="I156" t="s">
        <v>157</v>
      </c>
      <c r="J156" s="22">
        <f>COUNTIF($C123:C$757,C156)</f>
        <v>5</v>
      </c>
      <c r="K156" s="23"/>
      <c r="L156">
        <f t="shared" si="29"/>
        <v>70</v>
      </c>
      <c r="M156" s="24">
        <v>7</v>
      </c>
      <c r="N156" s="24">
        <v>0</v>
      </c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5">
        <v>1</v>
      </c>
      <c r="AK156" s="26">
        <v>5</v>
      </c>
      <c r="AL156" s="27">
        <v>5</v>
      </c>
      <c r="AM156" s="27">
        <v>3</v>
      </c>
      <c r="AN156" s="28">
        <f t="shared" si="26"/>
        <v>53</v>
      </c>
      <c r="AO156" s="29">
        <v>4</v>
      </c>
      <c r="AP156" s="30">
        <v>1</v>
      </c>
      <c r="AQ156" s="27">
        <v>5</v>
      </c>
      <c r="AR156" s="31">
        <v>1</v>
      </c>
      <c r="AS156" s="29">
        <v>1</v>
      </c>
      <c r="AT156" s="30">
        <v>1</v>
      </c>
      <c r="AU156" s="25"/>
      <c r="AV156" s="27"/>
      <c r="AW156" s="31"/>
      <c r="AX156" s="29"/>
      <c r="AY156" s="32"/>
      <c r="AZ156" s="25"/>
      <c r="BA156" s="33"/>
      <c r="BB156" s="31"/>
      <c r="BC156" s="31"/>
      <c r="BD156" s="34"/>
      <c r="BE156" s="26"/>
      <c r="BF156" s="26"/>
      <c r="BG156" s="26"/>
      <c r="BH156" s="27">
        <v>1</v>
      </c>
      <c r="BI156" s="27">
        <v>0</v>
      </c>
      <c r="BJ156" s="28">
        <f t="shared" si="23"/>
        <v>10</v>
      </c>
      <c r="BK156" s="32">
        <v>1</v>
      </c>
      <c r="BL156" s="32">
        <v>7</v>
      </c>
      <c r="BM156" s="35">
        <f t="shared" si="28"/>
        <v>17</v>
      </c>
      <c r="BN156" s="29">
        <v>2</v>
      </c>
      <c r="BO156" s="25"/>
      <c r="BP156" s="36">
        <v>0</v>
      </c>
      <c r="BQ156" s="36">
        <v>7</v>
      </c>
      <c r="BR156" s="36">
        <f t="shared" si="27"/>
        <v>7</v>
      </c>
      <c r="BS156" s="38">
        <v>5</v>
      </c>
      <c r="BT156" s="38" t="s">
        <v>76</v>
      </c>
      <c r="BU156" s="40" t="s">
        <v>77</v>
      </c>
      <c r="BV156" s="39" t="s">
        <v>78</v>
      </c>
      <c r="BW156" s="39"/>
      <c r="BX156" s="39"/>
      <c r="BY156" s="39"/>
      <c r="BZ156" s="39" t="s">
        <v>79</v>
      </c>
      <c r="CA156" s="40">
        <v>4</v>
      </c>
      <c r="CB156" s="40">
        <v>4</v>
      </c>
      <c r="CC156" s="40">
        <v>4</v>
      </c>
      <c r="CD156" s="40"/>
      <c r="CE156" s="40"/>
      <c r="CF156" s="40"/>
      <c r="CG156" s="40">
        <v>2</v>
      </c>
      <c r="CH156" s="40">
        <v>2</v>
      </c>
      <c r="CI156" s="24"/>
      <c r="CM156">
        <v>3</v>
      </c>
      <c r="CN156" s="40">
        <v>2</v>
      </c>
    </row>
    <row r="157" spans="1:92" x14ac:dyDescent="0.25">
      <c r="A157">
        <v>159</v>
      </c>
      <c r="B157" s="21">
        <v>43663</v>
      </c>
      <c r="C157">
        <v>142</v>
      </c>
      <c r="D157">
        <v>28</v>
      </c>
      <c r="E157" t="s">
        <v>52</v>
      </c>
      <c r="F157">
        <v>1</v>
      </c>
      <c r="G157">
        <v>3</v>
      </c>
      <c r="H157">
        <v>142</v>
      </c>
      <c r="I157" t="s">
        <v>157</v>
      </c>
      <c r="J157" s="22">
        <f>COUNTIF($C101:C$754,C157)</f>
        <v>6</v>
      </c>
      <c r="K157" s="23">
        <v>1</v>
      </c>
      <c r="L157">
        <f t="shared" si="29"/>
        <v>28</v>
      </c>
      <c r="M157" s="24">
        <v>2</v>
      </c>
      <c r="N157" s="24">
        <v>8</v>
      </c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5">
        <v>1</v>
      </c>
      <c r="AK157" s="26">
        <v>1</v>
      </c>
      <c r="AL157" s="27">
        <v>0</v>
      </c>
      <c r="AM157" s="27">
        <v>3</v>
      </c>
      <c r="AN157" s="28">
        <f t="shared" si="26"/>
        <v>3</v>
      </c>
      <c r="AO157" s="29">
        <v>1</v>
      </c>
      <c r="AP157" s="30">
        <v>1</v>
      </c>
      <c r="AQ157" s="27">
        <v>7</v>
      </c>
      <c r="AR157" s="31">
        <v>1</v>
      </c>
      <c r="AS157" s="29">
        <v>4</v>
      </c>
      <c r="AT157" s="30">
        <v>4</v>
      </c>
      <c r="AU157" s="25"/>
      <c r="AV157" s="27"/>
      <c r="AW157" s="31"/>
      <c r="AX157" s="29"/>
      <c r="AY157" s="32"/>
      <c r="AZ157" s="25"/>
      <c r="BA157" s="33"/>
      <c r="BB157" s="31"/>
      <c r="BC157" s="31"/>
      <c r="BD157" s="34"/>
      <c r="BE157" s="26"/>
      <c r="BF157" s="26"/>
      <c r="BG157" s="26"/>
      <c r="BH157" s="27">
        <v>1</v>
      </c>
      <c r="BI157" s="27">
        <v>0</v>
      </c>
      <c r="BJ157" s="28">
        <f t="shared" si="23"/>
        <v>10</v>
      </c>
      <c r="BK157" s="32">
        <v>2</v>
      </c>
      <c r="BL157" s="32">
        <v>2</v>
      </c>
      <c r="BM157" s="35">
        <f t="shared" si="28"/>
        <v>22</v>
      </c>
      <c r="BN157" s="29">
        <v>2</v>
      </c>
      <c r="BO157" s="25"/>
      <c r="BP157" s="36">
        <v>0</v>
      </c>
      <c r="BQ157" s="36">
        <v>8</v>
      </c>
      <c r="BR157" s="36">
        <f t="shared" si="27"/>
        <v>8</v>
      </c>
      <c r="BS157" s="38">
        <v>1</v>
      </c>
      <c r="BT157" s="38" t="s">
        <v>54</v>
      </c>
      <c r="BU157" s="40" t="s">
        <v>81</v>
      </c>
      <c r="BV157" s="39" t="s">
        <v>82</v>
      </c>
      <c r="BW157" s="39"/>
      <c r="BX157" s="39"/>
      <c r="BY157" s="39"/>
      <c r="BZ157" s="39" t="s">
        <v>83</v>
      </c>
      <c r="CA157" s="40">
        <v>3</v>
      </c>
      <c r="CB157" s="40">
        <v>3</v>
      </c>
      <c r="CC157" s="40">
        <v>3</v>
      </c>
      <c r="CD157" s="40"/>
      <c r="CE157" s="40"/>
      <c r="CF157" s="40"/>
      <c r="CG157" s="40">
        <v>1</v>
      </c>
      <c r="CH157" s="40">
        <v>1</v>
      </c>
      <c r="CI157" s="24"/>
      <c r="CJ157" s="24"/>
      <c r="CM157">
        <v>3</v>
      </c>
      <c r="CN157" s="40">
        <v>2</v>
      </c>
    </row>
    <row r="158" spans="1:92" x14ac:dyDescent="0.25">
      <c r="A158">
        <v>103</v>
      </c>
      <c r="B158" s="21">
        <v>43663</v>
      </c>
      <c r="C158">
        <v>137</v>
      </c>
      <c r="D158">
        <v>12</v>
      </c>
      <c r="E158" t="s">
        <v>52</v>
      </c>
      <c r="F158">
        <v>1</v>
      </c>
      <c r="G158">
        <v>3</v>
      </c>
      <c r="I158" t="s">
        <v>85</v>
      </c>
      <c r="J158" s="22">
        <f>COUNTIF($C115:C$754,C158)</f>
        <v>13</v>
      </c>
      <c r="K158" s="23"/>
      <c r="L158">
        <f t="shared" si="29"/>
        <v>12</v>
      </c>
      <c r="M158" s="24">
        <v>1</v>
      </c>
      <c r="N158" s="24">
        <v>2</v>
      </c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5">
        <v>1</v>
      </c>
      <c r="AK158" s="26">
        <v>1</v>
      </c>
      <c r="AL158" s="27">
        <v>0</v>
      </c>
      <c r="AM158" s="27">
        <v>2</v>
      </c>
      <c r="AN158" s="28">
        <f t="shared" si="26"/>
        <v>2</v>
      </c>
      <c r="AO158" s="29">
        <v>1</v>
      </c>
      <c r="AP158" s="30">
        <v>1</v>
      </c>
      <c r="AQ158" s="27">
        <v>5</v>
      </c>
      <c r="AR158" s="31">
        <v>1</v>
      </c>
      <c r="AS158" s="29">
        <v>4</v>
      </c>
      <c r="AT158" s="30">
        <v>4</v>
      </c>
      <c r="AU158" s="25"/>
      <c r="AV158" s="27"/>
      <c r="AW158" s="31"/>
      <c r="AX158" s="29"/>
      <c r="AY158" s="32"/>
      <c r="AZ158" s="25"/>
      <c r="BA158" s="33"/>
      <c r="BB158" s="31"/>
      <c r="BC158" s="31"/>
      <c r="BD158" s="34"/>
      <c r="BE158" s="26"/>
      <c r="BF158" s="26"/>
      <c r="BG158" s="26"/>
      <c r="BH158" s="27">
        <v>1</v>
      </c>
      <c r="BI158" s="27">
        <v>0</v>
      </c>
      <c r="BJ158" s="28">
        <f t="shared" si="23"/>
        <v>10</v>
      </c>
      <c r="BK158" s="32">
        <v>2</v>
      </c>
      <c r="BL158" s="32">
        <v>4</v>
      </c>
      <c r="BM158" s="35">
        <f t="shared" si="28"/>
        <v>24</v>
      </c>
      <c r="BN158" s="29">
        <v>2</v>
      </c>
      <c r="BO158" s="25"/>
      <c r="BP158" s="36">
        <v>0</v>
      </c>
      <c r="BQ158" s="36">
        <v>8</v>
      </c>
      <c r="BR158" s="36">
        <f t="shared" si="27"/>
        <v>8</v>
      </c>
      <c r="BS158" s="38">
        <v>1</v>
      </c>
      <c r="BT158" s="38" t="s">
        <v>54</v>
      </c>
      <c r="BU158" s="40" t="s">
        <v>81</v>
      </c>
      <c r="BV158" s="39" t="s">
        <v>82</v>
      </c>
      <c r="BW158" s="39"/>
      <c r="BX158" s="39"/>
      <c r="BY158" s="39"/>
      <c r="BZ158" s="39" t="s">
        <v>83</v>
      </c>
      <c r="CA158" s="40">
        <v>3</v>
      </c>
      <c r="CB158" s="40">
        <v>3</v>
      </c>
      <c r="CC158" s="40">
        <v>3</v>
      </c>
      <c r="CD158" s="40"/>
      <c r="CE158" s="40"/>
      <c r="CF158" s="40"/>
      <c r="CG158" s="40">
        <v>1</v>
      </c>
      <c r="CH158" s="40">
        <v>1</v>
      </c>
      <c r="CI158" s="24"/>
      <c r="CM158">
        <v>3</v>
      </c>
      <c r="CN158" s="40">
        <v>2</v>
      </c>
    </row>
    <row r="159" spans="1:92" x14ac:dyDescent="0.25">
      <c r="A159">
        <v>153</v>
      </c>
      <c r="B159" s="21">
        <v>43663</v>
      </c>
      <c r="C159">
        <v>141</v>
      </c>
      <c r="D159">
        <v>27</v>
      </c>
      <c r="E159" t="s">
        <v>52</v>
      </c>
      <c r="F159">
        <v>1</v>
      </c>
      <c r="G159">
        <v>3</v>
      </c>
      <c r="I159" t="s">
        <v>53</v>
      </c>
      <c r="J159" s="22">
        <f>COUNTIF($C90:C$754,C159)</f>
        <v>6</v>
      </c>
      <c r="K159" s="23"/>
      <c r="L159">
        <f t="shared" si="29"/>
        <v>27</v>
      </c>
      <c r="M159" s="24">
        <v>2</v>
      </c>
      <c r="N159" s="24">
        <v>7</v>
      </c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5">
        <v>1</v>
      </c>
      <c r="AK159" s="26">
        <v>1</v>
      </c>
      <c r="AL159" s="27">
        <v>0</v>
      </c>
      <c r="AM159" s="27">
        <v>2</v>
      </c>
      <c r="AN159" s="28">
        <f t="shared" si="26"/>
        <v>2</v>
      </c>
      <c r="AO159" s="29">
        <v>5</v>
      </c>
      <c r="AP159" s="30">
        <v>1</v>
      </c>
      <c r="AQ159" s="27">
        <v>6</v>
      </c>
      <c r="AR159" s="31">
        <v>1</v>
      </c>
      <c r="AS159" s="29">
        <v>4</v>
      </c>
      <c r="AT159" s="30">
        <v>4</v>
      </c>
      <c r="AU159" s="25"/>
      <c r="AV159" s="27"/>
      <c r="AW159" s="31"/>
      <c r="AX159" s="29"/>
      <c r="AY159" s="32"/>
      <c r="AZ159" s="25"/>
      <c r="BA159" s="33"/>
      <c r="BB159" s="31"/>
      <c r="BC159" s="31"/>
      <c r="BD159" s="34"/>
      <c r="BE159" s="26"/>
      <c r="BF159" s="26"/>
      <c r="BG159" s="26"/>
      <c r="BH159" s="27">
        <v>1</v>
      </c>
      <c r="BI159" s="27">
        <v>0</v>
      </c>
      <c r="BJ159" s="28">
        <f t="shared" si="23"/>
        <v>10</v>
      </c>
      <c r="BK159" s="32">
        <v>2</v>
      </c>
      <c r="BL159" s="32">
        <v>4</v>
      </c>
      <c r="BM159" s="35">
        <f t="shared" si="28"/>
        <v>24</v>
      </c>
      <c r="BN159" s="29">
        <v>2</v>
      </c>
      <c r="BO159" s="25"/>
      <c r="BP159" s="36">
        <v>2</v>
      </c>
      <c r="BQ159" s="36">
        <v>7</v>
      </c>
      <c r="BR159" s="36">
        <f t="shared" si="27"/>
        <v>27</v>
      </c>
      <c r="BS159" s="38">
        <v>1</v>
      </c>
      <c r="BT159" s="38" t="s">
        <v>54</v>
      </c>
      <c r="BU159" s="40" t="s">
        <v>77</v>
      </c>
      <c r="BV159" s="39" t="s">
        <v>78</v>
      </c>
      <c r="BW159" s="39"/>
      <c r="BX159" s="39"/>
      <c r="BY159" s="39"/>
      <c r="BZ159" s="39" t="s">
        <v>79</v>
      </c>
      <c r="CA159" s="40">
        <v>4</v>
      </c>
      <c r="CB159" s="40">
        <v>4</v>
      </c>
      <c r="CC159" s="40">
        <v>4</v>
      </c>
      <c r="CD159" s="40"/>
      <c r="CE159" s="40"/>
      <c r="CF159" s="40"/>
      <c r="CG159" s="40">
        <v>2</v>
      </c>
      <c r="CH159" s="40">
        <v>2</v>
      </c>
      <c r="CI159" s="24"/>
      <c r="CM159">
        <v>3</v>
      </c>
      <c r="CN159" s="40">
        <v>2</v>
      </c>
    </row>
    <row r="160" spans="1:92" x14ac:dyDescent="0.25">
      <c r="A160">
        <v>905</v>
      </c>
      <c r="B160" s="21">
        <v>43649</v>
      </c>
      <c r="C160">
        <v>88</v>
      </c>
      <c r="D160">
        <v>16</v>
      </c>
      <c r="E160" t="s">
        <v>58</v>
      </c>
      <c r="F160">
        <v>1</v>
      </c>
      <c r="G160">
        <v>1</v>
      </c>
      <c r="I160" t="s">
        <v>80</v>
      </c>
      <c r="J160" s="22">
        <f>COUNTIF($C$75:C359,C160)</f>
        <v>2</v>
      </c>
      <c r="K160" s="23"/>
      <c r="L160">
        <f t="shared" si="29"/>
        <v>16</v>
      </c>
      <c r="M160" s="24">
        <v>1</v>
      </c>
      <c r="N160" s="24">
        <v>6</v>
      </c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5">
        <v>1</v>
      </c>
      <c r="AK160" s="26">
        <v>1</v>
      </c>
      <c r="AL160" s="27">
        <v>4</v>
      </c>
      <c r="AM160" s="27">
        <v>4</v>
      </c>
      <c r="AN160" s="28">
        <f t="shared" si="26"/>
        <v>44</v>
      </c>
      <c r="AO160" s="29">
        <v>1</v>
      </c>
      <c r="AP160" s="30">
        <v>1</v>
      </c>
      <c r="AQ160" s="27">
        <v>5</v>
      </c>
      <c r="AR160" s="31">
        <v>1</v>
      </c>
      <c r="AS160" s="29">
        <v>4</v>
      </c>
      <c r="AT160" s="30">
        <v>4</v>
      </c>
      <c r="AU160" s="25"/>
      <c r="AV160" s="27"/>
      <c r="AW160" s="31"/>
      <c r="AX160" s="29"/>
      <c r="AY160" s="32"/>
      <c r="AZ160" s="25"/>
      <c r="BA160" s="33"/>
      <c r="BB160" s="31"/>
      <c r="BC160" s="31"/>
      <c r="BD160" s="34"/>
      <c r="BE160" s="26"/>
      <c r="BF160" s="26"/>
      <c r="BG160" s="26"/>
      <c r="BH160" s="27">
        <v>1</v>
      </c>
      <c r="BI160" s="27">
        <v>0</v>
      </c>
      <c r="BJ160" s="28">
        <f t="shared" si="23"/>
        <v>10</v>
      </c>
      <c r="BK160" s="32">
        <v>2</v>
      </c>
      <c r="BL160" s="32">
        <v>5</v>
      </c>
      <c r="BM160" s="35">
        <f t="shared" si="28"/>
        <v>25</v>
      </c>
      <c r="BN160" s="29">
        <v>2</v>
      </c>
      <c r="BO160" s="25"/>
      <c r="BP160" s="36">
        <v>2</v>
      </c>
      <c r="BQ160" s="36">
        <v>4</v>
      </c>
      <c r="BR160" s="36">
        <f t="shared" si="27"/>
        <v>24</v>
      </c>
      <c r="BS160" s="38">
        <v>10</v>
      </c>
      <c r="BT160" s="38" t="s">
        <v>60</v>
      </c>
      <c r="BU160" s="40" t="s">
        <v>61</v>
      </c>
      <c r="BV160" s="39" t="s">
        <v>62</v>
      </c>
      <c r="BW160" s="39"/>
      <c r="BX160" s="39"/>
      <c r="BY160" s="39"/>
      <c r="BZ160" s="39" t="s">
        <v>63</v>
      </c>
      <c r="CA160" s="40">
        <v>11</v>
      </c>
      <c r="CB160" s="40">
        <v>12</v>
      </c>
      <c r="CC160" s="40">
        <v>11</v>
      </c>
      <c r="CD160" s="40"/>
      <c r="CE160" s="40"/>
      <c r="CF160" s="40"/>
      <c r="CG160" s="40">
        <v>6</v>
      </c>
      <c r="CH160" s="40">
        <v>5</v>
      </c>
      <c r="CI160" s="24" t="s">
        <v>64</v>
      </c>
      <c r="CM160">
        <v>1</v>
      </c>
      <c r="CN160" s="40">
        <v>2</v>
      </c>
    </row>
    <row r="161" spans="1:93" x14ac:dyDescent="0.25">
      <c r="A161">
        <v>131</v>
      </c>
      <c r="B161" s="21">
        <v>43663</v>
      </c>
      <c r="C161">
        <v>139</v>
      </c>
      <c r="D161">
        <v>22</v>
      </c>
      <c r="E161" t="s">
        <v>52</v>
      </c>
      <c r="F161">
        <v>1</v>
      </c>
      <c r="G161">
        <v>3</v>
      </c>
      <c r="I161" t="s">
        <v>116</v>
      </c>
      <c r="J161" s="22">
        <f>COUNTIF($C101:C$754,C161)</f>
        <v>7</v>
      </c>
      <c r="K161" s="23"/>
      <c r="L161">
        <f t="shared" si="29"/>
        <v>22</v>
      </c>
      <c r="M161" s="24">
        <v>2</v>
      </c>
      <c r="N161" s="24">
        <v>2</v>
      </c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5">
        <v>1</v>
      </c>
      <c r="AK161" s="26">
        <v>1</v>
      </c>
      <c r="AL161" s="27">
        <v>0</v>
      </c>
      <c r="AM161" s="27">
        <v>2</v>
      </c>
      <c r="AN161" s="28">
        <f t="shared" si="26"/>
        <v>2</v>
      </c>
      <c r="AO161" s="29">
        <v>1</v>
      </c>
      <c r="AP161" s="30">
        <v>1</v>
      </c>
      <c r="AQ161" s="27">
        <v>6</v>
      </c>
      <c r="AR161" s="31">
        <v>1</v>
      </c>
      <c r="AS161" s="29">
        <v>4</v>
      </c>
      <c r="AT161" s="30">
        <v>4</v>
      </c>
      <c r="AU161" s="25"/>
      <c r="AV161" s="27"/>
      <c r="AW161" s="31"/>
      <c r="AX161" s="29"/>
      <c r="AY161" s="32"/>
      <c r="AZ161" s="25"/>
      <c r="BA161" s="33"/>
      <c r="BB161" s="31"/>
      <c r="BC161" s="31"/>
      <c r="BD161" s="34"/>
      <c r="BE161" s="26"/>
      <c r="BF161" s="26"/>
      <c r="BG161" s="26"/>
      <c r="BH161" s="27">
        <v>1</v>
      </c>
      <c r="BI161" s="27">
        <v>0</v>
      </c>
      <c r="BJ161" s="28">
        <f t="shared" si="23"/>
        <v>10</v>
      </c>
      <c r="BK161" s="32">
        <v>2</v>
      </c>
      <c r="BL161" s="32">
        <v>5</v>
      </c>
      <c r="BM161" s="35">
        <f t="shared" si="28"/>
        <v>25</v>
      </c>
      <c r="BN161" s="29">
        <v>2</v>
      </c>
      <c r="BO161" s="25"/>
      <c r="BP161" s="36">
        <v>2</v>
      </c>
      <c r="BQ161" s="36">
        <v>7</v>
      </c>
      <c r="BR161" s="36">
        <f t="shared" si="27"/>
        <v>27</v>
      </c>
      <c r="BS161" s="38">
        <v>1</v>
      </c>
      <c r="BT161" s="38" t="s">
        <v>54</v>
      </c>
      <c r="BU161" s="40" t="s">
        <v>77</v>
      </c>
      <c r="BV161" s="39" t="s">
        <v>78</v>
      </c>
      <c r="BW161" s="39"/>
      <c r="BX161" s="39"/>
      <c r="BY161" s="39"/>
      <c r="BZ161" s="39" t="s">
        <v>79</v>
      </c>
      <c r="CA161" s="40">
        <v>4</v>
      </c>
      <c r="CB161" s="40">
        <v>4</v>
      </c>
      <c r="CC161" s="40">
        <v>4</v>
      </c>
      <c r="CD161" s="40"/>
      <c r="CE161" s="40"/>
      <c r="CF161" s="40"/>
      <c r="CG161" s="40">
        <v>2</v>
      </c>
      <c r="CH161" s="40">
        <v>2</v>
      </c>
      <c r="CI161" s="24"/>
      <c r="CM161">
        <v>3</v>
      </c>
      <c r="CN161" s="40">
        <v>2</v>
      </c>
    </row>
    <row r="162" spans="1:93" x14ac:dyDescent="0.25">
      <c r="A162">
        <v>128</v>
      </c>
      <c r="B162" s="21">
        <v>43663</v>
      </c>
      <c r="C162">
        <v>139</v>
      </c>
      <c r="D162">
        <v>16</v>
      </c>
      <c r="E162" t="s">
        <v>52</v>
      </c>
      <c r="F162">
        <v>1</v>
      </c>
      <c r="G162">
        <v>3</v>
      </c>
      <c r="H162">
        <v>139</v>
      </c>
      <c r="I162" t="s">
        <v>116</v>
      </c>
      <c r="J162" s="22">
        <f>COUNTIF($C112:C$754,C162)</f>
        <v>7</v>
      </c>
      <c r="K162" s="23">
        <v>1</v>
      </c>
      <c r="L162">
        <f t="shared" si="29"/>
        <v>16</v>
      </c>
      <c r="M162" s="24">
        <v>1</v>
      </c>
      <c r="N162" s="24">
        <v>6</v>
      </c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5">
        <v>1</v>
      </c>
      <c r="AK162" s="26">
        <v>1</v>
      </c>
      <c r="AL162" s="27">
        <v>0</v>
      </c>
      <c r="AM162" s="27">
        <v>2</v>
      </c>
      <c r="AN162" s="28">
        <f t="shared" si="26"/>
        <v>2</v>
      </c>
      <c r="AO162" s="29">
        <v>1</v>
      </c>
      <c r="AP162" s="30">
        <v>1</v>
      </c>
      <c r="AQ162" s="27">
        <v>2</v>
      </c>
      <c r="AR162" s="31">
        <v>1</v>
      </c>
      <c r="AS162" s="29">
        <v>7</v>
      </c>
      <c r="AT162" s="30">
        <v>7</v>
      </c>
      <c r="AU162" s="25"/>
      <c r="AV162" s="27"/>
      <c r="AW162" s="31"/>
      <c r="AX162" s="29"/>
      <c r="AY162" s="32"/>
      <c r="AZ162" s="25"/>
      <c r="BA162" s="33"/>
      <c r="BB162" s="31"/>
      <c r="BC162" s="31"/>
      <c r="BD162" s="34"/>
      <c r="BE162" s="26"/>
      <c r="BF162" s="26"/>
      <c r="BG162" s="26"/>
      <c r="BH162" s="27">
        <v>1</v>
      </c>
      <c r="BI162" s="27">
        <v>0</v>
      </c>
      <c r="BJ162" s="28">
        <f t="shared" si="23"/>
        <v>10</v>
      </c>
      <c r="BK162" s="32">
        <v>2</v>
      </c>
      <c r="BL162" s="32">
        <v>7</v>
      </c>
      <c r="BM162" s="35">
        <f t="shared" si="28"/>
        <v>27</v>
      </c>
      <c r="BN162" s="29">
        <v>2</v>
      </c>
      <c r="BO162" s="25"/>
      <c r="BP162" s="36">
        <v>0</v>
      </c>
      <c r="BQ162" s="36">
        <v>8</v>
      </c>
      <c r="BR162" s="36">
        <f t="shared" si="27"/>
        <v>8</v>
      </c>
      <c r="BS162" s="38">
        <v>1</v>
      </c>
      <c r="BT162" s="38" t="s">
        <v>54</v>
      </c>
      <c r="BU162" s="40" t="s">
        <v>81</v>
      </c>
      <c r="BV162" s="39" t="s">
        <v>82</v>
      </c>
      <c r="BW162" s="39"/>
      <c r="BX162" s="39"/>
      <c r="BY162" s="39"/>
      <c r="BZ162" s="39" t="s">
        <v>83</v>
      </c>
      <c r="CA162" s="40">
        <v>3</v>
      </c>
      <c r="CB162" s="40">
        <v>3</v>
      </c>
      <c r="CC162" s="40">
        <v>3</v>
      </c>
      <c r="CD162" s="40"/>
      <c r="CE162" s="40"/>
      <c r="CF162" s="40"/>
      <c r="CG162" s="40">
        <v>1</v>
      </c>
      <c r="CH162" s="40">
        <v>1</v>
      </c>
      <c r="CI162" s="24"/>
      <c r="CM162">
        <v>3</v>
      </c>
      <c r="CN162" s="40">
        <v>2</v>
      </c>
    </row>
    <row r="163" spans="1:93" x14ac:dyDescent="0.25">
      <c r="A163">
        <v>164</v>
      </c>
      <c r="B163" s="21">
        <v>43663</v>
      </c>
      <c r="C163">
        <v>142</v>
      </c>
      <c r="D163">
        <v>73</v>
      </c>
      <c r="E163" t="s">
        <v>52</v>
      </c>
      <c r="F163">
        <v>1</v>
      </c>
      <c r="G163">
        <v>3</v>
      </c>
      <c r="H163">
        <v>142</v>
      </c>
      <c r="I163" t="s">
        <v>157</v>
      </c>
      <c r="J163">
        <f>COUNTIF($C92:C$755,C163)</f>
        <v>6</v>
      </c>
      <c r="K163" s="64">
        <v>1</v>
      </c>
      <c r="L163">
        <f t="shared" si="29"/>
        <v>73</v>
      </c>
      <c r="M163" s="24">
        <v>7</v>
      </c>
      <c r="N163" s="24">
        <v>3</v>
      </c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5">
        <v>1</v>
      </c>
      <c r="AK163" s="26">
        <v>5</v>
      </c>
      <c r="AL163" s="27">
        <v>0</v>
      </c>
      <c r="AM163" s="27">
        <v>3</v>
      </c>
      <c r="AN163" s="28">
        <f t="shared" si="26"/>
        <v>3</v>
      </c>
      <c r="AO163" s="29">
        <v>4</v>
      </c>
      <c r="AP163" s="30">
        <v>1</v>
      </c>
      <c r="AQ163" s="27">
        <v>5</v>
      </c>
      <c r="AR163" s="31">
        <v>1</v>
      </c>
      <c r="AS163" s="29">
        <v>1</v>
      </c>
      <c r="AT163" s="30">
        <v>1</v>
      </c>
      <c r="AU163" s="25"/>
      <c r="AV163" s="27"/>
      <c r="AW163" s="31"/>
      <c r="AX163" s="29"/>
      <c r="AY163" s="32"/>
      <c r="AZ163" s="25"/>
      <c r="BA163" s="33">
        <v>4</v>
      </c>
      <c r="BB163" s="31"/>
      <c r="BC163" s="31"/>
      <c r="BD163" s="34"/>
      <c r="BE163" s="26"/>
      <c r="BF163" s="26"/>
      <c r="BG163" s="26"/>
      <c r="BH163" s="27">
        <v>1</v>
      </c>
      <c r="BI163" s="27">
        <v>0</v>
      </c>
      <c r="BJ163" s="28">
        <f t="shared" si="23"/>
        <v>10</v>
      </c>
      <c r="BK163" s="32">
        <v>2</v>
      </c>
      <c r="BL163" s="32">
        <v>7</v>
      </c>
      <c r="BM163" s="35">
        <f t="shared" si="28"/>
        <v>27</v>
      </c>
      <c r="BN163" s="29">
        <v>2</v>
      </c>
      <c r="BO163" s="25"/>
      <c r="BP163" s="36">
        <v>2</v>
      </c>
      <c r="BQ163" s="36">
        <v>8</v>
      </c>
      <c r="BR163" s="36">
        <f t="shared" si="27"/>
        <v>28</v>
      </c>
      <c r="BS163" s="38">
        <v>4</v>
      </c>
      <c r="BT163" s="38" t="s">
        <v>76</v>
      </c>
      <c r="BU163" s="40" t="s">
        <v>184</v>
      </c>
      <c r="BV163" s="39" t="s">
        <v>185</v>
      </c>
      <c r="BW163" s="39"/>
      <c r="BX163" s="39"/>
      <c r="BY163" s="39"/>
      <c r="BZ163" s="39" t="s">
        <v>79</v>
      </c>
      <c r="CA163" s="40">
        <v>4</v>
      </c>
      <c r="CB163" s="40">
        <v>4</v>
      </c>
      <c r="CC163" s="40">
        <v>4</v>
      </c>
      <c r="CD163" s="40"/>
      <c r="CE163" s="40"/>
      <c r="CF163" s="40"/>
      <c r="CG163" s="40">
        <v>2</v>
      </c>
      <c r="CH163" s="40">
        <v>2</v>
      </c>
      <c r="CI163" s="24"/>
      <c r="CM163">
        <v>3</v>
      </c>
      <c r="CN163" s="40">
        <v>2</v>
      </c>
    </row>
    <row r="164" spans="1:93" x14ac:dyDescent="0.25">
      <c r="A164">
        <v>125</v>
      </c>
      <c r="B164" s="21">
        <v>43663</v>
      </c>
      <c r="C164">
        <v>139</v>
      </c>
      <c r="D164">
        <v>10</v>
      </c>
      <c r="E164" t="s">
        <v>52</v>
      </c>
      <c r="F164">
        <v>1</v>
      </c>
      <c r="G164">
        <v>3</v>
      </c>
      <c r="I164" t="s">
        <v>116</v>
      </c>
      <c r="J164" s="22">
        <f>COUNTIF($A59:C$754,C164)</f>
        <v>12</v>
      </c>
      <c r="K164" s="23"/>
      <c r="L164">
        <f t="shared" si="29"/>
        <v>10</v>
      </c>
      <c r="M164" s="24">
        <v>1</v>
      </c>
      <c r="N164" s="24">
        <v>0</v>
      </c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5">
        <v>1</v>
      </c>
      <c r="AK164" s="26">
        <v>1</v>
      </c>
      <c r="AL164" s="27">
        <v>3</v>
      </c>
      <c r="AM164" s="27">
        <v>8</v>
      </c>
      <c r="AN164" s="28">
        <f t="shared" si="26"/>
        <v>38</v>
      </c>
      <c r="AO164" s="29">
        <v>1</v>
      </c>
      <c r="AP164" s="30">
        <v>1</v>
      </c>
      <c r="AQ164" s="27">
        <v>2</v>
      </c>
      <c r="AR164" s="31">
        <v>1</v>
      </c>
      <c r="AS164" s="29">
        <v>7</v>
      </c>
      <c r="AT164" s="30">
        <v>1</v>
      </c>
      <c r="AU164" s="25"/>
      <c r="AV164" s="27"/>
      <c r="AW164" s="31"/>
      <c r="AX164" s="29"/>
      <c r="AY164" s="32"/>
      <c r="AZ164" s="25"/>
      <c r="BA164" s="33"/>
      <c r="BB164" s="31"/>
      <c r="BC164" s="31"/>
      <c r="BD164" s="34"/>
      <c r="BE164" s="26"/>
      <c r="BF164" s="26"/>
      <c r="BG164" s="26"/>
      <c r="BH164" s="27">
        <v>1</v>
      </c>
      <c r="BI164" s="27">
        <v>0</v>
      </c>
      <c r="BJ164" s="28">
        <f t="shared" si="23"/>
        <v>10</v>
      </c>
      <c r="BK164" s="32">
        <v>3</v>
      </c>
      <c r="BL164" s="32">
        <v>0</v>
      </c>
      <c r="BM164" s="35">
        <f t="shared" si="28"/>
        <v>30</v>
      </c>
      <c r="BN164" s="29">
        <v>2</v>
      </c>
      <c r="BO164" s="25"/>
      <c r="BP164" s="36">
        <v>2</v>
      </c>
      <c r="BQ164" s="36">
        <v>6</v>
      </c>
      <c r="BR164" s="37">
        <f t="shared" si="27"/>
        <v>26</v>
      </c>
      <c r="BS164" s="38">
        <v>1</v>
      </c>
      <c r="BT164" s="38" t="s">
        <v>54</v>
      </c>
      <c r="BU164" t="s">
        <v>55</v>
      </c>
      <c r="BV164" s="24" t="s">
        <v>56</v>
      </c>
      <c r="BW164" s="24"/>
      <c r="BX164" s="24"/>
      <c r="BY164" s="24"/>
      <c r="BZ164" s="39" t="s">
        <v>57</v>
      </c>
      <c r="CA164" s="40">
        <v>5</v>
      </c>
      <c r="CB164" s="40">
        <v>5</v>
      </c>
      <c r="CC164" s="40">
        <v>5</v>
      </c>
      <c r="CD164" s="40"/>
      <c r="CE164" s="40"/>
      <c r="CF164" s="40"/>
      <c r="CG164" s="40">
        <v>3</v>
      </c>
      <c r="CH164" s="40">
        <v>1</v>
      </c>
      <c r="CM164">
        <v>3</v>
      </c>
      <c r="CN164" s="40">
        <v>2</v>
      </c>
    </row>
    <row r="165" spans="1:93" x14ac:dyDescent="0.25">
      <c r="A165">
        <v>140</v>
      </c>
      <c r="B165" s="21">
        <v>43663</v>
      </c>
      <c r="C165">
        <v>140</v>
      </c>
      <c r="D165">
        <v>14</v>
      </c>
      <c r="E165" t="s">
        <v>52</v>
      </c>
      <c r="F165">
        <v>1</v>
      </c>
      <c r="G165">
        <v>3</v>
      </c>
      <c r="I165" t="s">
        <v>91</v>
      </c>
      <c r="J165" s="22">
        <f>COUNTIF($C101:C$754,C165)</f>
        <v>5</v>
      </c>
      <c r="K165" s="23"/>
      <c r="L165">
        <f>--_xlfn.CONCAT(M165:O165)</f>
        <v>14</v>
      </c>
      <c r="M165" s="24">
        <v>1</v>
      </c>
      <c r="N165" s="24">
        <v>4</v>
      </c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5">
        <v>1</v>
      </c>
      <c r="AK165" s="26">
        <v>1</v>
      </c>
      <c r="AL165" s="27">
        <v>0</v>
      </c>
      <c r="AM165" s="27">
        <v>2</v>
      </c>
      <c r="AN165" s="28">
        <f t="shared" si="26"/>
        <v>2</v>
      </c>
      <c r="AO165" s="29">
        <v>5</v>
      </c>
      <c r="AP165" s="30">
        <v>1</v>
      </c>
      <c r="AQ165" s="27">
        <v>5</v>
      </c>
      <c r="AR165" s="31">
        <v>1</v>
      </c>
      <c r="AS165" s="29">
        <v>4</v>
      </c>
      <c r="AT165" s="30">
        <v>4</v>
      </c>
      <c r="AU165" s="25"/>
      <c r="AV165" s="27"/>
      <c r="AW165" s="31"/>
      <c r="AX165" s="29"/>
      <c r="AY165" s="32"/>
      <c r="AZ165" s="25"/>
      <c r="BA165" s="33"/>
      <c r="BB165" s="31"/>
      <c r="BC165" s="31"/>
      <c r="BD165" s="34"/>
      <c r="BE165" s="26"/>
      <c r="BF165" s="26"/>
      <c r="BG165" s="26"/>
      <c r="BH165" s="27">
        <v>1</v>
      </c>
      <c r="BI165" s="27">
        <v>0</v>
      </c>
      <c r="BJ165" s="28">
        <f t="shared" si="23"/>
        <v>10</v>
      </c>
      <c r="BK165" s="32">
        <v>3</v>
      </c>
      <c r="BL165" s="32">
        <v>3</v>
      </c>
      <c r="BM165" s="35">
        <f t="shared" si="28"/>
        <v>33</v>
      </c>
      <c r="BN165" s="29">
        <v>2</v>
      </c>
      <c r="BO165" s="25"/>
      <c r="BP165" s="36">
        <v>0</v>
      </c>
      <c r="BQ165" s="36">
        <v>8</v>
      </c>
      <c r="BR165" s="37">
        <f t="shared" si="27"/>
        <v>8</v>
      </c>
      <c r="BS165" s="38">
        <v>1</v>
      </c>
      <c r="BT165" s="38" t="s">
        <v>54</v>
      </c>
      <c r="BU165" s="40" t="s">
        <v>77</v>
      </c>
      <c r="BV165" s="39" t="s">
        <v>78</v>
      </c>
      <c r="BW165" s="39"/>
      <c r="BX165" s="39"/>
      <c r="BY165" s="39"/>
      <c r="BZ165" s="39" t="s">
        <v>79</v>
      </c>
      <c r="CA165" s="40">
        <v>4</v>
      </c>
      <c r="CB165" s="40">
        <v>4</v>
      </c>
      <c r="CC165" s="40">
        <v>4</v>
      </c>
      <c r="CD165" s="40"/>
      <c r="CE165" s="40"/>
      <c r="CF165" s="40"/>
      <c r="CG165" s="40">
        <v>2</v>
      </c>
      <c r="CH165" s="40">
        <v>2</v>
      </c>
      <c r="CI165" s="24"/>
      <c r="CM165">
        <v>3</v>
      </c>
      <c r="CN165" s="40">
        <v>2</v>
      </c>
    </row>
    <row r="166" spans="1:93" x14ac:dyDescent="0.25">
      <c r="A166">
        <v>33</v>
      </c>
      <c r="B166" s="21">
        <v>43660</v>
      </c>
      <c r="C166">
        <v>119</v>
      </c>
      <c r="D166">
        <v>16</v>
      </c>
      <c r="E166" t="s">
        <v>58</v>
      </c>
      <c r="F166">
        <v>1</v>
      </c>
      <c r="G166">
        <v>1</v>
      </c>
      <c r="H166">
        <v>119</v>
      </c>
      <c r="I166" t="s">
        <v>126</v>
      </c>
      <c r="J166" s="22">
        <f>COUNTIF($C140:C$754,C166)</f>
        <v>1</v>
      </c>
      <c r="K166" s="23">
        <v>1</v>
      </c>
      <c r="L166">
        <f>--_xlfn.CONCAT(M166:O166)</f>
        <v>16</v>
      </c>
      <c r="M166" s="24">
        <v>1</v>
      </c>
      <c r="N166" s="24">
        <v>6</v>
      </c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5">
        <v>1</v>
      </c>
      <c r="AK166" s="26">
        <v>1</v>
      </c>
      <c r="AL166" s="27">
        <v>0</v>
      </c>
      <c r="AM166" s="27">
        <v>2</v>
      </c>
      <c r="AN166" s="28">
        <f t="shared" si="26"/>
        <v>2</v>
      </c>
      <c r="AO166" s="29">
        <v>1</v>
      </c>
      <c r="AP166" s="30">
        <v>1</v>
      </c>
      <c r="AQ166" s="27">
        <v>1</v>
      </c>
      <c r="AR166" s="31">
        <v>1</v>
      </c>
      <c r="AS166" s="29">
        <v>1</v>
      </c>
      <c r="AT166" s="30">
        <v>1</v>
      </c>
      <c r="AU166" s="25"/>
      <c r="AV166" s="27"/>
      <c r="AW166" s="31"/>
      <c r="AX166" s="29"/>
      <c r="AY166" s="32"/>
      <c r="AZ166" s="25"/>
      <c r="BA166" s="33"/>
      <c r="BB166" s="31"/>
      <c r="BC166" s="31"/>
      <c r="BD166" s="34"/>
      <c r="BE166" s="26"/>
      <c r="BF166" s="26"/>
      <c r="BG166" s="26"/>
      <c r="BH166" s="27">
        <v>1</v>
      </c>
      <c r="BI166" s="27">
        <v>0</v>
      </c>
      <c r="BJ166" s="28">
        <f t="shared" si="23"/>
        <v>10</v>
      </c>
      <c r="BK166" s="32">
        <v>3</v>
      </c>
      <c r="BL166" s="32">
        <v>5</v>
      </c>
      <c r="BM166" s="35">
        <f t="shared" si="28"/>
        <v>35</v>
      </c>
      <c r="BN166" s="29">
        <v>2</v>
      </c>
      <c r="BO166" s="25"/>
      <c r="BP166" s="36">
        <v>0</v>
      </c>
      <c r="BQ166" s="36">
        <v>8</v>
      </c>
      <c r="BR166" s="37">
        <f t="shared" si="27"/>
        <v>8</v>
      </c>
      <c r="BS166" s="38">
        <v>1</v>
      </c>
      <c r="BT166" s="38" t="s">
        <v>54</v>
      </c>
      <c r="BU166" s="40" t="s">
        <v>81</v>
      </c>
      <c r="BV166" s="39" t="s">
        <v>82</v>
      </c>
      <c r="BW166" s="39"/>
      <c r="BX166" s="39"/>
      <c r="BY166" s="39"/>
      <c r="BZ166" s="39" t="s">
        <v>83</v>
      </c>
      <c r="CA166" s="40">
        <v>3</v>
      </c>
      <c r="CB166" s="40">
        <v>3</v>
      </c>
      <c r="CC166" s="40">
        <v>3</v>
      </c>
      <c r="CD166" s="40"/>
      <c r="CE166" s="40"/>
      <c r="CF166" s="40"/>
      <c r="CG166" s="40">
        <v>1</v>
      </c>
      <c r="CH166" s="40">
        <v>1</v>
      </c>
      <c r="CI166" s="24"/>
      <c r="CM166">
        <v>1</v>
      </c>
      <c r="CN166" s="40">
        <v>2</v>
      </c>
    </row>
    <row r="167" spans="1:93" x14ac:dyDescent="0.25">
      <c r="A167">
        <v>100</v>
      </c>
      <c r="B167" s="21">
        <v>43663</v>
      </c>
      <c r="C167">
        <v>137</v>
      </c>
      <c r="D167">
        <v>11</v>
      </c>
      <c r="E167" t="s">
        <v>52</v>
      </c>
      <c r="F167">
        <v>1</v>
      </c>
      <c r="G167">
        <v>3</v>
      </c>
      <c r="H167">
        <v>137</v>
      </c>
      <c r="I167" t="s">
        <v>92</v>
      </c>
      <c r="J167" s="22">
        <f>COUNTIF($C$113:C327,C167)</f>
        <v>12</v>
      </c>
      <c r="K167" s="23">
        <v>1</v>
      </c>
      <c r="L167">
        <f>--_xlfn.CONCAT(M167:N167)</f>
        <v>11</v>
      </c>
      <c r="M167" s="24">
        <v>1</v>
      </c>
      <c r="N167" s="24">
        <v>1</v>
      </c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5">
        <v>1</v>
      </c>
      <c r="AK167" s="26">
        <v>1</v>
      </c>
      <c r="AL167" s="27">
        <v>5</v>
      </c>
      <c r="AM167" s="27">
        <v>3</v>
      </c>
      <c r="AN167" s="28">
        <f t="shared" si="26"/>
        <v>53</v>
      </c>
      <c r="AO167" s="29">
        <v>1</v>
      </c>
      <c r="AP167" s="30">
        <v>1</v>
      </c>
      <c r="AQ167" s="27">
        <v>6</v>
      </c>
      <c r="AR167" s="31">
        <v>1</v>
      </c>
      <c r="AS167" s="29">
        <v>4</v>
      </c>
      <c r="AT167" s="30">
        <v>4</v>
      </c>
      <c r="AU167" s="25"/>
      <c r="AV167" s="27"/>
      <c r="AW167" s="31"/>
      <c r="AX167" s="29"/>
      <c r="AY167" s="32"/>
      <c r="AZ167" s="25"/>
      <c r="BA167" s="33"/>
      <c r="BB167" s="31"/>
      <c r="BC167" s="31"/>
      <c r="BD167" s="34"/>
      <c r="BE167" s="26"/>
      <c r="BF167" s="26"/>
      <c r="BG167" s="26"/>
      <c r="BH167" s="27">
        <v>1</v>
      </c>
      <c r="BI167" s="27">
        <v>0</v>
      </c>
      <c r="BJ167" s="28">
        <f t="shared" si="23"/>
        <v>10</v>
      </c>
      <c r="BK167" s="32">
        <v>4</v>
      </c>
      <c r="BL167" s="32">
        <v>5</v>
      </c>
      <c r="BM167" s="35">
        <f t="shared" si="28"/>
        <v>45</v>
      </c>
      <c r="BN167" s="29">
        <v>2</v>
      </c>
      <c r="BO167" s="25"/>
      <c r="BP167" s="36">
        <v>2</v>
      </c>
      <c r="BQ167" s="36">
        <v>4</v>
      </c>
      <c r="BR167" s="37">
        <f t="shared" si="27"/>
        <v>24</v>
      </c>
      <c r="BS167" s="38">
        <v>10</v>
      </c>
      <c r="BT167" s="38" t="s">
        <v>60</v>
      </c>
      <c r="BU167" s="40" t="s">
        <v>61</v>
      </c>
      <c r="BV167" s="39" t="s">
        <v>62</v>
      </c>
      <c r="BW167" s="39"/>
      <c r="BX167" s="39"/>
      <c r="BY167" s="39"/>
      <c r="BZ167" s="39" t="s">
        <v>63</v>
      </c>
      <c r="CA167" s="40">
        <v>11</v>
      </c>
      <c r="CB167" s="40">
        <v>12</v>
      </c>
      <c r="CC167" s="40">
        <v>11</v>
      </c>
      <c r="CD167" s="40"/>
      <c r="CE167" s="40"/>
      <c r="CF167" s="40"/>
      <c r="CG167" s="40">
        <v>6</v>
      </c>
      <c r="CH167" s="40">
        <v>5</v>
      </c>
      <c r="CI167" s="24" t="s">
        <v>64</v>
      </c>
      <c r="CM167">
        <v>3</v>
      </c>
      <c r="CN167" s="40">
        <v>2</v>
      </c>
    </row>
    <row r="168" spans="1:93" x14ac:dyDescent="0.25">
      <c r="A168">
        <v>851</v>
      </c>
      <c r="B168" s="21">
        <v>43648</v>
      </c>
      <c r="C168">
        <v>49</v>
      </c>
      <c r="D168">
        <v>10</v>
      </c>
      <c r="E168" t="s">
        <v>58</v>
      </c>
      <c r="F168">
        <v>1</v>
      </c>
      <c r="G168">
        <v>1</v>
      </c>
      <c r="I168" t="s">
        <v>59</v>
      </c>
      <c r="J168" s="22">
        <f>COUNTIF($C$36:C406,C168)</f>
        <v>19</v>
      </c>
      <c r="K168" s="23"/>
      <c r="L168">
        <f>--_xlfn.CONCAT(M168:O168)</f>
        <v>10</v>
      </c>
      <c r="M168" s="24">
        <v>1</v>
      </c>
      <c r="N168" s="24">
        <v>0</v>
      </c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5">
        <v>1</v>
      </c>
      <c r="AK168" s="26">
        <v>2</v>
      </c>
      <c r="AL168" s="27">
        <v>0</v>
      </c>
      <c r="AM168" s="27">
        <v>3</v>
      </c>
      <c r="AN168" s="28">
        <f t="shared" si="26"/>
        <v>3</v>
      </c>
      <c r="AO168" s="29">
        <v>1</v>
      </c>
      <c r="AP168" s="30">
        <v>1</v>
      </c>
      <c r="AQ168" s="27">
        <v>5</v>
      </c>
      <c r="AR168" s="31">
        <v>1</v>
      </c>
      <c r="AS168" s="29">
        <v>2</v>
      </c>
      <c r="AT168" s="30">
        <v>2</v>
      </c>
      <c r="AU168" s="25"/>
      <c r="AV168" s="27"/>
      <c r="AW168" s="31"/>
      <c r="AX168" s="29"/>
      <c r="AY168" s="32"/>
      <c r="AZ168" s="25"/>
      <c r="BA168" s="33"/>
      <c r="BB168" s="31"/>
      <c r="BC168" s="31"/>
      <c r="BD168" s="34"/>
      <c r="BE168" s="26"/>
      <c r="BF168" s="26"/>
      <c r="BG168" s="26"/>
      <c r="BH168" s="27">
        <v>1</v>
      </c>
      <c r="BI168" s="27">
        <v>0</v>
      </c>
      <c r="BJ168" s="28">
        <f t="shared" si="23"/>
        <v>10</v>
      </c>
      <c r="BK168" s="32"/>
      <c r="BL168" s="32"/>
      <c r="BM168" s="35"/>
      <c r="BN168" s="29">
        <v>2</v>
      </c>
      <c r="BO168" s="25"/>
      <c r="BP168" s="36">
        <v>0</v>
      </c>
      <c r="BQ168" s="36">
        <v>5</v>
      </c>
      <c r="BR168" s="36">
        <f t="shared" si="27"/>
        <v>5</v>
      </c>
      <c r="BS168" s="38">
        <v>10</v>
      </c>
      <c r="BT168" s="38" t="s">
        <v>60</v>
      </c>
      <c r="BU168" s="40" t="s">
        <v>61</v>
      </c>
      <c r="BV168" s="39" t="s">
        <v>62</v>
      </c>
      <c r="BW168" s="39"/>
      <c r="BX168" s="39"/>
      <c r="BY168" s="39"/>
      <c r="BZ168" s="39" t="s">
        <v>63</v>
      </c>
      <c r="CA168" s="40">
        <v>11</v>
      </c>
      <c r="CB168" s="40">
        <v>12</v>
      </c>
      <c r="CC168" s="40">
        <v>11</v>
      </c>
      <c r="CD168" s="40"/>
      <c r="CE168" s="40"/>
      <c r="CF168" s="40"/>
      <c r="CG168" s="40">
        <v>6</v>
      </c>
      <c r="CH168" s="40">
        <v>5</v>
      </c>
      <c r="CI168" s="24" t="s">
        <v>64</v>
      </c>
      <c r="CM168">
        <v>1</v>
      </c>
      <c r="CN168" s="40">
        <v>1</v>
      </c>
    </row>
    <row r="169" spans="1:93" x14ac:dyDescent="0.25">
      <c r="A169">
        <v>696</v>
      </c>
      <c r="B169" s="21">
        <v>43695</v>
      </c>
      <c r="C169">
        <v>416</v>
      </c>
      <c r="D169">
        <v>42</v>
      </c>
      <c r="E169" t="s">
        <v>99</v>
      </c>
      <c r="F169">
        <v>1</v>
      </c>
      <c r="G169">
        <v>3</v>
      </c>
      <c r="H169">
        <v>416</v>
      </c>
      <c r="I169" t="s">
        <v>174</v>
      </c>
      <c r="J169" s="22">
        <f>COUNTIF($C$52:C407,C169)</f>
        <v>2</v>
      </c>
      <c r="K169" s="23">
        <v>1</v>
      </c>
      <c r="L169">
        <f>--_xlfn.CONCAT(M169:N169)</f>
        <v>42</v>
      </c>
      <c r="M169" s="24">
        <v>4</v>
      </c>
      <c r="N169" s="24">
        <v>2</v>
      </c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5">
        <v>4</v>
      </c>
      <c r="AK169" s="26">
        <v>7</v>
      </c>
      <c r="AL169" s="27"/>
      <c r="AM169" s="27"/>
      <c r="AN169" s="28"/>
      <c r="AO169" s="29"/>
      <c r="AP169" s="30">
        <v>1</v>
      </c>
      <c r="AQ169" s="27">
        <v>1</v>
      </c>
      <c r="AR169" s="31">
        <v>1</v>
      </c>
      <c r="AS169" s="29">
        <v>3</v>
      </c>
      <c r="AT169" s="30">
        <v>3</v>
      </c>
      <c r="AU169" s="25"/>
      <c r="AV169" s="27"/>
      <c r="AW169" s="31"/>
      <c r="AX169" s="29"/>
      <c r="AY169" s="32"/>
      <c r="AZ169" s="25"/>
      <c r="BA169" s="33">
        <v>4</v>
      </c>
      <c r="BB169" s="31">
        <v>1</v>
      </c>
      <c r="BC169" s="31">
        <v>2</v>
      </c>
      <c r="BD169" s="34">
        <f>--_xlfn.CONCAT(BB169:BC169)</f>
        <v>12</v>
      </c>
      <c r="BE169" s="26"/>
      <c r="BF169" s="26"/>
      <c r="BG169" s="26"/>
      <c r="BH169" s="27">
        <v>1</v>
      </c>
      <c r="BI169" s="27">
        <v>0</v>
      </c>
      <c r="BJ169" s="28">
        <f t="shared" si="23"/>
        <v>10</v>
      </c>
      <c r="BK169" s="32"/>
      <c r="BL169" s="32"/>
      <c r="BM169" s="35"/>
      <c r="BN169" s="29">
        <v>2</v>
      </c>
      <c r="BO169" s="25"/>
      <c r="BP169" s="36"/>
      <c r="BQ169" s="36"/>
      <c r="BR169" s="48">
        <v>33</v>
      </c>
      <c r="BS169" s="38" t="s">
        <v>141</v>
      </c>
      <c r="BT169" s="38" t="s">
        <v>86</v>
      </c>
      <c r="BU169" s="40" t="s">
        <v>142</v>
      </c>
      <c r="BV169" s="39" t="s">
        <v>143</v>
      </c>
      <c r="BW169" s="51">
        <v>12</v>
      </c>
      <c r="BX169" s="51" t="s">
        <v>110</v>
      </c>
      <c r="BY169" s="58" t="s">
        <v>111</v>
      </c>
      <c r="BZ169" s="39" t="s">
        <v>129</v>
      </c>
      <c r="CA169" s="40">
        <v>13</v>
      </c>
      <c r="CB169" s="40">
        <v>13</v>
      </c>
      <c r="CC169" s="40">
        <v>13</v>
      </c>
      <c r="CD169" s="40"/>
      <c r="CE169" s="40"/>
      <c r="CF169" s="40"/>
      <c r="CG169" s="40">
        <v>7</v>
      </c>
      <c r="CH169" s="40">
        <v>17</v>
      </c>
      <c r="CI169" s="24"/>
      <c r="CK169" t="s">
        <v>130</v>
      </c>
      <c r="CM169">
        <v>3</v>
      </c>
      <c r="CN169" s="40">
        <v>1</v>
      </c>
    </row>
    <row r="170" spans="1:93" x14ac:dyDescent="0.25">
      <c r="A170">
        <v>717</v>
      </c>
      <c r="B170" s="60">
        <v>43695</v>
      </c>
      <c r="C170" s="24">
        <v>421</v>
      </c>
      <c r="D170" s="24">
        <v>32</v>
      </c>
      <c r="E170" t="s">
        <v>99</v>
      </c>
      <c r="F170">
        <v>1</v>
      </c>
      <c r="G170">
        <v>3</v>
      </c>
      <c r="H170" s="24">
        <v>421</v>
      </c>
      <c r="I170" s="24" t="s">
        <v>100</v>
      </c>
      <c r="J170" s="61">
        <f>COUNTIF($C$55:C157,C170)</f>
        <v>2</v>
      </c>
      <c r="K170" s="61">
        <v>1</v>
      </c>
      <c r="L170" s="24">
        <f>--_xlfn.CONCAT(M170:N170)</f>
        <v>32</v>
      </c>
      <c r="M170" s="24">
        <v>3</v>
      </c>
      <c r="N170" s="24">
        <v>2</v>
      </c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5">
        <v>1</v>
      </c>
      <c r="AK170" s="26">
        <v>1</v>
      </c>
      <c r="AL170" s="27">
        <v>0</v>
      </c>
      <c r="AM170" s="27">
        <v>8</v>
      </c>
      <c r="AN170" s="28">
        <f>--_xlfn.CONCAT(AL170:AM170)</f>
        <v>8</v>
      </c>
      <c r="AO170" s="29">
        <v>1</v>
      </c>
      <c r="AP170" s="30">
        <v>1</v>
      </c>
      <c r="AQ170" s="27">
        <v>1</v>
      </c>
      <c r="AR170" s="31">
        <v>7</v>
      </c>
      <c r="AS170" s="29">
        <v>7</v>
      </c>
      <c r="AT170" s="30">
        <v>4</v>
      </c>
      <c r="AU170" s="25"/>
      <c r="AV170" s="27"/>
      <c r="AW170" s="31"/>
      <c r="AX170" s="29"/>
      <c r="AY170" s="32"/>
      <c r="AZ170" s="25"/>
      <c r="BA170" s="33"/>
      <c r="BB170" s="31"/>
      <c r="BC170" s="31"/>
      <c r="BD170" s="34"/>
      <c r="BE170" s="26"/>
      <c r="BF170" s="26"/>
      <c r="BG170" s="26"/>
      <c r="BH170" s="27">
        <v>1</v>
      </c>
      <c r="BI170" s="27">
        <v>0</v>
      </c>
      <c r="BJ170" s="28">
        <f t="shared" si="23"/>
        <v>10</v>
      </c>
      <c r="BK170" s="32"/>
      <c r="BL170" s="32"/>
      <c r="BM170" s="35"/>
      <c r="BN170" s="29">
        <v>2</v>
      </c>
      <c r="BO170" s="25"/>
      <c r="BP170" s="36">
        <v>0</v>
      </c>
      <c r="BQ170" s="36">
        <v>8</v>
      </c>
      <c r="BR170" s="36">
        <f>--_xlfn.CONCAT(BP170:BQ170)</f>
        <v>8</v>
      </c>
      <c r="BS170" s="24"/>
      <c r="BT170" s="24"/>
      <c r="BU170" t="s">
        <v>117</v>
      </c>
      <c r="BV170" s="24" t="s">
        <v>118</v>
      </c>
      <c r="BW170" s="24"/>
      <c r="BX170" s="24"/>
      <c r="BY170" s="24"/>
      <c r="BZ170" s="39" t="s">
        <v>89</v>
      </c>
      <c r="CA170" s="40" t="s">
        <v>119</v>
      </c>
      <c r="CB170" s="40">
        <v>17</v>
      </c>
      <c r="CC170" s="42" t="s">
        <v>119</v>
      </c>
      <c r="CD170" s="40"/>
      <c r="CE170" s="40"/>
      <c r="CF170" s="40"/>
      <c r="CG170" s="40">
        <v>14</v>
      </c>
      <c r="CH170" s="40">
        <v>5</v>
      </c>
      <c r="CI170" s="24" t="s">
        <v>120</v>
      </c>
      <c r="CJ170" s="24"/>
      <c r="CM170">
        <v>3</v>
      </c>
      <c r="CN170" s="40">
        <v>1</v>
      </c>
    </row>
    <row r="171" spans="1:93" x14ac:dyDescent="0.25">
      <c r="A171" s="40">
        <v>727</v>
      </c>
      <c r="B171" s="44">
        <v>43695</v>
      </c>
      <c r="C171" s="40">
        <v>425</v>
      </c>
      <c r="D171" s="40">
        <v>5</v>
      </c>
      <c r="E171" s="40" t="s">
        <v>105</v>
      </c>
      <c r="F171">
        <v>1</v>
      </c>
      <c r="G171">
        <v>3</v>
      </c>
      <c r="H171" s="40">
        <v>425</v>
      </c>
      <c r="I171" s="40" t="s">
        <v>106</v>
      </c>
      <c r="J171" s="45">
        <f>COUNTIF($C$100:C352,C171)</f>
        <v>1</v>
      </c>
      <c r="K171" s="46">
        <v>1</v>
      </c>
      <c r="L171" s="40">
        <f>--_xlfn.CONCAT(M171:N171)</f>
        <v>5</v>
      </c>
      <c r="M171" s="39">
        <v>0</v>
      </c>
      <c r="N171" s="39">
        <v>5</v>
      </c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47">
        <v>1</v>
      </c>
      <c r="AK171" s="48">
        <v>1</v>
      </c>
      <c r="AL171" s="38">
        <v>5</v>
      </c>
      <c r="AM171" s="38">
        <v>3</v>
      </c>
      <c r="AN171" s="49">
        <f>--_xlfn.CONCAT(AL171:AM171)</f>
        <v>53</v>
      </c>
      <c r="AO171" s="36">
        <v>1</v>
      </c>
      <c r="AP171" s="50">
        <v>1</v>
      </c>
      <c r="AQ171" s="38">
        <v>5</v>
      </c>
      <c r="AR171" s="51">
        <v>1</v>
      </c>
      <c r="AS171" s="36">
        <v>3</v>
      </c>
      <c r="AT171" s="50">
        <v>6</v>
      </c>
      <c r="AU171" s="47"/>
      <c r="AV171" s="38"/>
      <c r="AW171" s="51"/>
      <c r="AX171" s="36"/>
      <c r="AY171" s="52"/>
      <c r="AZ171" s="47"/>
      <c r="BA171" s="53"/>
      <c r="BB171" s="51"/>
      <c r="BC171" s="51"/>
      <c r="BD171" s="54"/>
      <c r="BE171" s="48"/>
      <c r="BF171" s="48"/>
      <c r="BG171" s="48"/>
      <c r="BH171" s="38">
        <v>1</v>
      </c>
      <c r="BI171" s="38">
        <v>0</v>
      </c>
      <c r="BJ171" s="49">
        <f t="shared" si="23"/>
        <v>10</v>
      </c>
      <c r="BK171" s="52"/>
      <c r="BL171" s="52"/>
      <c r="BM171" s="55"/>
      <c r="BN171" s="36">
        <v>2</v>
      </c>
      <c r="BO171" s="47"/>
      <c r="BP171" s="36"/>
      <c r="BQ171" s="36"/>
      <c r="BR171" s="65">
        <v>31</v>
      </c>
      <c r="BS171" s="38" t="s">
        <v>186</v>
      </c>
      <c r="BT171" s="38" t="s">
        <v>54</v>
      </c>
      <c r="BU171" s="40" t="s">
        <v>101</v>
      </c>
      <c r="BV171" s="39" t="s">
        <v>102</v>
      </c>
      <c r="BW171" s="39"/>
      <c r="BX171" s="39"/>
      <c r="BY171" s="39"/>
      <c r="BZ171" s="39" t="s">
        <v>103</v>
      </c>
      <c r="CA171" s="40" t="s">
        <v>104</v>
      </c>
      <c r="CB171" s="40">
        <v>28</v>
      </c>
      <c r="CC171" s="40" t="s">
        <v>104</v>
      </c>
      <c r="CD171" s="40"/>
      <c r="CE171" s="40"/>
      <c r="CF171" s="40"/>
      <c r="CG171" s="40"/>
      <c r="CH171" s="40"/>
      <c r="CI171" s="40" t="s">
        <v>156</v>
      </c>
      <c r="CJ171" s="40"/>
      <c r="CK171" s="40"/>
      <c r="CM171">
        <v>3</v>
      </c>
      <c r="CN171" s="40">
        <v>1</v>
      </c>
      <c r="CO171" s="24"/>
    </row>
    <row r="172" spans="1:93" x14ac:dyDescent="0.25">
      <c r="A172">
        <v>770</v>
      </c>
      <c r="B172" s="21">
        <v>43696</v>
      </c>
      <c r="C172">
        <v>443</v>
      </c>
      <c r="D172">
        <v>7</v>
      </c>
      <c r="E172" t="s">
        <v>161</v>
      </c>
      <c r="F172">
        <v>1</v>
      </c>
      <c r="G172">
        <v>3</v>
      </c>
      <c r="H172">
        <v>443</v>
      </c>
      <c r="I172" t="s">
        <v>162</v>
      </c>
      <c r="J172" s="22">
        <f>COUNTIF($C$12:C172,C172)</f>
        <v>3</v>
      </c>
      <c r="K172" s="23">
        <v>1</v>
      </c>
      <c r="L172">
        <f>--_xlfn.CONCAT(M172:N172)</f>
        <v>7</v>
      </c>
      <c r="M172" s="24">
        <v>0</v>
      </c>
      <c r="N172" s="24">
        <v>7</v>
      </c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5">
        <v>1</v>
      </c>
      <c r="AK172" s="26">
        <v>1</v>
      </c>
      <c r="AL172" s="27">
        <v>0</v>
      </c>
      <c r="AM172" s="27">
        <v>1</v>
      </c>
      <c r="AN172" s="28">
        <f>--_xlfn.CONCAT(AL172:AM172)</f>
        <v>1</v>
      </c>
      <c r="AO172" s="29">
        <v>3</v>
      </c>
      <c r="AP172" s="30">
        <v>1</v>
      </c>
      <c r="AQ172" s="27">
        <v>5</v>
      </c>
      <c r="AR172" s="31">
        <v>1</v>
      </c>
      <c r="AS172" s="29">
        <v>4</v>
      </c>
      <c r="AT172" s="30">
        <v>1</v>
      </c>
      <c r="AU172" s="25"/>
      <c r="AV172" s="27"/>
      <c r="AW172" s="31"/>
      <c r="AX172" s="29"/>
      <c r="AY172" s="32"/>
      <c r="AZ172" s="25"/>
      <c r="BA172" s="33"/>
      <c r="BB172" s="31"/>
      <c r="BC172" s="31"/>
      <c r="BD172" s="34"/>
      <c r="BE172" s="26"/>
      <c r="BF172" s="26"/>
      <c r="BG172" s="26"/>
      <c r="BH172" s="27">
        <v>1</v>
      </c>
      <c r="BI172" s="27">
        <v>0</v>
      </c>
      <c r="BJ172" s="28">
        <f t="shared" si="23"/>
        <v>10</v>
      </c>
      <c r="BK172" s="32"/>
      <c r="BL172" s="32"/>
      <c r="BM172" s="35"/>
      <c r="BN172" s="29">
        <v>2</v>
      </c>
      <c r="BO172" s="25"/>
      <c r="BP172" s="36">
        <v>2</v>
      </c>
      <c r="BQ172" s="36">
        <v>0</v>
      </c>
      <c r="BR172" s="36">
        <f>--_xlfn.CONCAT(BP172:BQ172)</f>
        <v>20</v>
      </c>
      <c r="BS172" s="38" t="s">
        <v>66</v>
      </c>
      <c r="BT172" s="38" t="s">
        <v>60</v>
      </c>
      <c r="BU172" s="40" t="s">
        <v>67</v>
      </c>
      <c r="BV172" s="39" t="s">
        <v>68</v>
      </c>
      <c r="BW172" s="39"/>
      <c r="BX172" s="39"/>
      <c r="BY172" s="39"/>
      <c r="BZ172" s="39" t="s">
        <v>69</v>
      </c>
      <c r="CA172" s="40">
        <v>9</v>
      </c>
      <c r="CB172" s="40">
        <v>9</v>
      </c>
      <c r="CC172" s="40">
        <v>9</v>
      </c>
      <c r="CD172" s="40"/>
      <c r="CE172" s="40"/>
      <c r="CF172" s="40"/>
      <c r="CG172" s="40">
        <v>5</v>
      </c>
      <c r="CH172" s="40">
        <v>4</v>
      </c>
      <c r="CI172" s="24"/>
      <c r="CM172">
        <v>3</v>
      </c>
      <c r="CN172" s="40">
        <v>1</v>
      </c>
    </row>
    <row r="173" spans="1:93" x14ac:dyDescent="0.25">
      <c r="A173" s="40">
        <v>567</v>
      </c>
      <c r="B173" s="44">
        <v>43675</v>
      </c>
      <c r="C173" s="40">
        <v>286</v>
      </c>
      <c r="D173" s="40">
        <v>14</v>
      </c>
      <c r="E173" s="40" t="s">
        <v>139</v>
      </c>
      <c r="F173">
        <v>1</v>
      </c>
      <c r="G173">
        <v>2</v>
      </c>
      <c r="H173" s="40">
        <v>286</v>
      </c>
      <c r="I173" s="40" t="s">
        <v>187</v>
      </c>
      <c r="J173" s="45">
        <f>COUNTIF($C$146:C308,C173)</f>
        <v>1</v>
      </c>
      <c r="K173" s="46">
        <v>1</v>
      </c>
      <c r="L173" s="40">
        <f>--_xlfn.CONCAT(M173:O173)</f>
        <v>14</v>
      </c>
      <c r="M173" s="39">
        <v>1</v>
      </c>
      <c r="N173" s="39">
        <v>4</v>
      </c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47">
        <v>1</v>
      </c>
      <c r="AK173" s="48"/>
      <c r="AL173" s="38">
        <v>0</v>
      </c>
      <c r="AM173" s="38">
        <v>3</v>
      </c>
      <c r="AN173" s="49">
        <f>--_xlfn.CONCAT(AL173:AM173)</f>
        <v>3</v>
      </c>
      <c r="AO173" s="36">
        <v>1</v>
      </c>
      <c r="AP173" s="50">
        <v>1</v>
      </c>
      <c r="AQ173" s="38">
        <v>5</v>
      </c>
      <c r="AR173" s="51">
        <v>1</v>
      </c>
      <c r="AS173" s="36">
        <v>4</v>
      </c>
      <c r="AT173" s="50">
        <v>4</v>
      </c>
      <c r="AU173" s="47"/>
      <c r="AV173" s="38"/>
      <c r="AW173" s="51"/>
      <c r="AX173" s="36"/>
      <c r="AY173" s="52"/>
      <c r="AZ173" s="47"/>
      <c r="BA173" s="53"/>
      <c r="BB173" s="51"/>
      <c r="BC173" s="51"/>
      <c r="BD173" s="54"/>
      <c r="BE173" s="48"/>
      <c r="BF173" s="48"/>
      <c r="BG173" s="48"/>
      <c r="BH173" s="38">
        <v>1</v>
      </c>
      <c r="BI173" s="38">
        <v>0</v>
      </c>
      <c r="BJ173" s="49">
        <f t="shared" si="23"/>
        <v>10</v>
      </c>
      <c r="BK173" s="52"/>
      <c r="BL173" s="52"/>
      <c r="BM173" s="55"/>
      <c r="BN173" s="36">
        <v>2</v>
      </c>
      <c r="BO173" s="47"/>
      <c r="BP173" s="36"/>
      <c r="BQ173" s="36"/>
      <c r="BR173" s="65">
        <v>36</v>
      </c>
      <c r="BS173" s="38">
        <v>13</v>
      </c>
      <c r="BT173" s="39"/>
      <c r="BU173" s="40" t="s">
        <v>101</v>
      </c>
      <c r="BV173" s="39" t="s">
        <v>102</v>
      </c>
      <c r="BW173" s="39"/>
      <c r="BX173" s="39"/>
      <c r="BY173" s="39"/>
      <c r="BZ173" s="39" t="s">
        <v>103</v>
      </c>
      <c r="CA173" s="40" t="s">
        <v>104</v>
      </c>
      <c r="CB173" s="40">
        <v>28</v>
      </c>
      <c r="CC173" s="40" t="s">
        <v>104</v>
      </c>
      <c r="CD173" s="40"/>
      <c r="CE173" s="40"/>
      <c r="CF173" s="40"/>
      <c r="CG173" s="40"/>
      <c r="CH173" s="40"/>
      <c r="CI173" s="40"/>
      <c r="CJ173" s="40"/>
      <c r="CK173" s="40"/>
      <c r="CM173">
        <v>2</v>
      </c>
      <c r="CN173" s="40">
        <v>2</v>
      </c>
    </row>
    <row r="174" spans="1:93" x14ac:dyDescent="0.25">
      <c r="A174">
        <v>562</v>
      </c>
      <c r="B174" s="21">
        <v>43675</v>
      </c>
      <c r="C174">
        <v>278</v>
      </c>
      <c r="D174">
        <v>14</v>
      </c>
      <c r="E174" t="s">
        <v>139</v>
      </c>
      <c r="F174">
        <v>1</v>
      </c>
      <c r="G174">
        <v>2</v>
      </c>
      <c r="H174">
        <v>278</v>
      </c>
      <c r="I174" t="s">
        <v>164</v>
      </c>
      <c r="J174" s="22">
        <f>COUNTIF($C$152:C312,C174)</f>
        <v>3</v>
      </c>
      <c r="K174" s="23">
        <v>1</v>
      </c>
      <c r="L174">
        <f>--_xlfn.CONCAT(M174:O174)</f>
        <v>14</v>
      </c>
      <c r="M174" s="24">
        <v>1</v>
      </c>
      <c r="N174" s="24">
        <v>4</v>
      </c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5">
        <v>4</v>
      </c>
      <c r="AK174" s="26">
        <v>7</v>
      </c>
      <c r="AL174" s="27"/>
      <c r="AM174" s="27"/>
      <c r="AN174" s="28"/>
      <c r="AO174" s="29"/>
      <c r="AP174" s="30">
        <v>1</v>
      </c>
      <c r="AQ174" s="27">
        <v>1</v>
      </c>
      <c r="AR174" s="31">
        <v>6</v>
      </c>
      <c r="AS174" s="29">
        <v>3</v>
      </c>
      <c r="AT174" s="30">
        <v>3</v>
      </c>
      <c r="AU174" s="25"/>
      <c r="AV174" s="27"/>
      <c r="AW174" s="31"/>
      <c r="AX174" s="29"/>
      <c r="AY174" s="32"/>
      <c r="AZ174" s="25"/>
      <c r="BA174" s="33">
        <v>4</v>
      </c>
      <c r="BB174" s="31">
        <v>3</v>
      </c>
      <c r="BC174" s="31">
        <v>2</v>
      </c>
      <c r="BD174" s="34">
        <f>--_xlfn.CONCAT(BB174:BC174)</f>
        <v>32</v>
      </c>
      <c r="BE174" s="26"/>
      <c r="BF174" s="26"/>
      <c r="BG174" s="26"/>
      <c r="BH174" s="27">
        <v>1</v>
      </c>
      <c r="BI174" s="27">
        <v>0</v>
      </c>
      <c r="BJ174" s="28">
        <f t="shared" si="23"/>
        <v>10</v>
      </c>
      <c r="BK174" s="32"/>
      <c r="BL174" s="32"/>
      <c r="BM174" s="35"/>
      <c r="BN174" s="29">
        <v>2</v>
      </c>
      <c r="BO174" s="25"/>
      <c r="BP174" s="36"/>
      <c r="BQ174" s="36"/>
      <c r="BR174" s="48">
        <v>33</v>
      </c>
      <c r="BS174" s="38" t="s">
        <v>141</v>
      </c>
      <c r="BT174" s="38" t="s">
        <v>86</v>
      </c>
      <c r="BU174" s="40" t="s">
        <v>142</v>
      </c>
      <c r="BV174" s="39" t="s">
        <v>143</v>
      </c>
      <c r="BW174" s="38">
        <v>32</v>
      </c>
      <c r="BX174" s="38" t="s">
        <v>95</v>
      </c>
      <c r="BY174" s="43" t="s">
        <v>188</v>
      </c>
      <c r="BZ174" s="39" t="s">
        <v>97</v>
      </c>
      <c r="CA174" s="40">
        <v>7</v>
      </c>
      <c r="CB174" s="40">
        <v>7</v>
      </c>
      <c r="CC174" s="40">
        <v>7</v>
      </c>
      <c r="CD174" s="40"/>
      <c r="CE174" s="40"/>
      <c r="CF174" s="40"/>
      <c r="CG174" s="40">
        <v>4</v>
      </c>
      <c r="CH174" s="40">
        <v>3</v>
      </c>
      <c r="CI174" s="24"/>
      <c r="CM174">
        <v>2</v>
      </c>
      <c r="CN174" s="40">
        <v>2</v>
      </c>
    </row>
    <row r="175" spans="1:93" x14ac:dyDescent="0.25">
      <c r="A175">
        <v>564</v>
      </c>
      <c r="B175" s="21">
        <v>43675</v>
      </c>
      <c r="C175">
        <v>278</v>
      </c>
      <c r="D175">
        <v>8</v>
      </c>
      <c r="E175" t="s">
        <v>139</v>
      </c>
      <c r="F175">
        <v>1</v>
      </c>
      <c r="G175">
        <v>2</v>
      </c>
      <c r="H175">
        <v>278</v>
      </c>
      <c r="I175" t="s">
        <v>164</v>
      </c>
      <c r="J175" s="22">
        <f>COUNTIF($C$98:C351,C175)</f>
        <v>4</v>
      </c>
      <c r="K175" s="23">
        <v>2</v>
      </c>
      <c r="L175">
        <f>--_xlfn.CONCAT(M175:O175)</f>
        <v>8</v>
      </c>
      <c r="M175" s="24">
        <v>0</v>
      </c>
      <c r="N175" s="24">
        <v>8</v>
      </c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5">
        <v>1</v>
      </c>
      <c r="AK175" s="26"/>
      <c r="AL175" s="27">
        <v>0</v>
      </c>
      <c r="AM175" s="27">
        <v>1</v>
      </c>
      <c r="AN175" s="28">
        <f>--_xlfn.CONCAT(AL175:AM175)</f>
        <v>1</v>
      </c>
      <c r="AO175" s="29">
        <v>1</v>
      </c>
      <c r="AP175" s="30">
        <v>1</v>
      </c>
      <c r="AQ175" s="27">
        <v>3</v>
      </c>
      <c r="AR175" s="31">
        <v>1</v>
      </c>
      <c r="AS175" s="29">
        <v>4</v>
      </c>
      <c r="AT175" s="30">
        <v>1</v>
      </c>
      <c r="AU175" s="25"/>
      <c r="AV175" s="27"/>
      <c r="AW175" s="31"/>
      <c r="AX175" s="29"/>
      <c r="AY175" s="32"/>
      <c r="AZ175" s="25"/>
      <c r="BA175" s="33">
        <v>2</v>
      </c>
      <c r="BB175" s="31">
        <v>2</v>
      </c>
      <c r="BC175" s="31">
        <v>2</v>
      </c>
      <c r="BD175" s="34">
        <f>--_xlfn.CONCAT(BB175:BC175)</f>
        <v>22</v>
      </c>
      <c r="BE175" s="26"/>
      <c r="BF175" s="26"/>
      <c r="BG175" s="26"/>
      <c r="BH175" s="27">
        <v>1</v>
      </c>
      <c r="BI175" s="27">
        <v>0</v>
      </c>
      <c r="BJ175" s="28">
        <f t="shared" si="23"/>
        <v>10</v>
      </c>
      <c r="BK175" s="32"/>
      <c r="BL175" s="32"/>
      <c r="BM175" s="35"/>
      <c r="BN175" s="29">
        <v>2</v>
      </c>
      <c r="BO175" s="25"/>
      <c r="BP175" s="36">
        <v>0</v>
      </c>
      <c r="BQ175" s="36">
        <v>5</v>
      </c>
      <c r="BR175" s="36">
        <f>--_xlfn.CONCAT(BP175:BQ175)</f>
        <v>5</v>
      </c>
      <c r="BS175" s="38">
        <v>10</v>
      </c>
      <c r="BT175" s="38" t="s">
        <v>60</v>
      </c>
      <c r="BU175" s="40" t="s">
        <v>61</v>
      </c>
      <c r="BV175" s="39" t="s">
        <v>62</v>
      </c>
      <c r="BW175" s="38">
        <v>22</v>
      </c>
      <c r="BX175" s="38" t="s">
        <v>95</v>
      </c>
      <c r="BY175" s="43" t="s">
        <v>189</v>
      </c>
      <c r="BZ175" s="39" t="s">
        <v>63</v>
      </c>
      <c r="CA175" s="40">
        <v>11</v>
      </c>
      <c r="CB175" s="40">
        <v>12</v>
      </c>
      <c r="CC175" s="40">
        <v>11</v>
      </c>
      <c r="CD175" s="40"/>
      <c r="CE175" s="40"/>
      <c r="CF175" s="40"/>
      <c r="CG175" s="40">
        <v>6</v>
      </c>
      <c r="CH175" s="40">
        <v>5</v>
      </c>
      <c r="CI175" s="24" t="s">
        <v>64</v>
      </c>
      <c r="CM175">
        <v>2</v>
      </c>
      <c r="CN175" s="40">
        <v>2</v>
      </c>
    </row>
    <row r="176" spans="1:93" x14ac:dyDescent="0.25">
      <c r="A176">
        <v>38</v>
      </c>
      <c r="B176" s="21">
        <v>43660</v>
      </c>
      <c r="C176">
        <v>120</v>
      </c>
      <c r="D176">
        <v>8</v>
      </c>
      <c r="E176" t="s">
        <v>58</v>
      </c>
      <c r="F176">
        <v>1</v>
      </c>
      <c r="G176">
        <v>1</v>
      </c>
      <c r="H176">
        <v>120</v>
      </c>
      <c r="I176" t="s">
        <v>131</v>
      </c>
      <c r="J176" s="22">
        <f>COUNTIF($C149:C$754,C176)</f>
        <v>1</v>
      </c>
      <c r="K176" s="23">
        <v>1</v>
      </c>
      <c r="L176">
        <f>--_xlfn.CONCAT(M176:O176)</f>
        <v>8</v>
      </c>
      <c r="M176" s="24">
        <v>0</v>
      </c>
      <c r="N176" s="24">
        <v>8</v>
      </c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5">
        <v>1</v>
      </c>
      <c r="AK176" s="26">
        <v>1</v>
      </c>
      <c r="AL176" s="27">
        <v>0</v>
      </c>
      <c r="AM176" s="27">
        <v>1</v>
      </c>
      <c r="AN176" s="28">
        <f>--_xlfn.CONCAT(AL176:AM176)</f>
        <v>1</v>
      </c>
      <c r="AO176" s="29">
        <v>1</v>
      </c>
      <c r="AP176" s="30">
        <v>1</v>
      </c>
      <c r="AQ176" s="27">
        <v>2</v>
      </c>
      <c r="AR176" s="31">
        <v>1</v>
      </c>
      <c r="AS176" s="29">
        <v>2</v>
      </c>
      <c r="AT176" s="30">
        <v>2</v>
      </c>
      <c r="AU176" s="25"/>
      <c r="AV176" s="27"/>
      <c r="AW176" s="31"/>
      <c r="AX176" s="29"/>
      <c r="AY176" s="32"/>
      <c r="AZ176" s="25"/>
      <c r="BA176" s="33"/>
      <c r="BB176" s="31"/>
      <c r="BC176" s="31"/>
      <c r="BD176" s="34"/>
      <c r="BE176" s="26"/>
      <c r="BF176" s="26"/>
      <c r="BG176" s="26"/>
      <c r="BH176" s="27">
        <v>1</v>
      </c>
      <c r="BI176" s="27">
        <v>0</v>
      </c>
      <c r="BJ176" s="28">
        <f t="shared" si="23"/>
        <v>10</v>
      </c>
      <c r="BK176" s="32"/>
      <c r="BL176" s="32"/>
      <c r="BM176" s="35"/>
      <c r="BN176" s="29">
        <v>2</v>
      </c>
      <c r="BO176" s="25"/>
      <c r="BP176" s="36">
        <v>0</v>
      </c>
      <c r="BQ176" s="36">
        <v>8</v>
      </c>
      <c r="BR176" s="37">
        <f>--_xlfn.CONCAT(BP176:BQ176)</f>
        <v>8</v>
      </c>
      <c r="BS176" s="38">
        <v>1</v>
      </c>
      <c r="BT176" s="38" t="s">
        <v>54</v>
      </c>
      <c r="BU176" s="40" t="s">
        <v>81</v>
      </c>
      <c r="BV176" s="39" t="s">
        <v>82</v>
      </c>
      <c r="BW176" s="39"/>
      <c r="BX176" s="39"/>
      <c r="BY176" s="39"/>
      <c r="BZ176" s="39" t="s">
        <v>83</v>
      </c>
      <c r="CA176" s="40">
        <v>3</v>
      </c>
      <c r="CB176" s="40">
        <v>3</v>
      </c>
      <c r="CC176" s="40">
        <v>3</v>
      </c>
      <c r="CD176" s="40"/>
      <c r="CE176" s="40"/>
      <c r="CF176" s="40"/>
      <c r="CG176" s="40">
        <v>1</v>
      </c>
      <c r="CH176" s="40">
        <v>1</v>
      </c>
      <c r="CI176" s="24"/>
      <c r="CM176">
        <v>1</v>
      </c>
      <c r="CN176" s="40">
        <v>2</v>
      </c>
    </row>
    <row r="177" spans="1:92" x14ac:dyDescent="0.25">
      <c r="A177">
        <v>879</v>
      </c>
      <c r="B177" s="21">
        <v>43649</v>
      </c>
      <c r="C177">
        <v>52</v>
      </c>
      <c r="D177">
        <v>9</v>
      </c>
      <c r="E177" t="s">
        <v>58</v>
      </c>
      <c r="F177">
        <v>1</v>
      </c>
      <c r="G177">
        <v>1</v>
      </c>
      <c r="I177" t="s">
        <v>146</v>
      </c>
      <c r="J177" s="22">
        <f>COUNTIF($C84:C$754,C177)</f>
        <v>3</v>
      </c>
      <c r="K177" s="23"/>
      <c r="L177">
        <f>--_xlfn.CONCAT(M177:N177)</f>
        <v>9</v>
      </c>
      <c r="M177" s="24">
        <v>0</v>
      </c>
      <c r="N177" s="24">
        <v>9</v>
      </c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5">
        <v>1</v>
      </c>
      <c r="AK177" s="26">
        <v>2</v>
      </c>
      <c r="AL177" s="27">
        <v>0</v>
      </c>
      <c r="AM177" s="27">
        <v>3</v>
      </c>
      <c r="AN177" s="28">
        <f>--_xlfn.CONCAT(AL177:AM177)</f>
        <v>3</v>
      </c>
      <c r="AO177" s="29">
        <v>5</v>
      </c>
      <c r="AP177" s="30">
        <v>1</v>
      </c>
      <c r="AQ177" s="27">
        <v>7</v>
      </c>
      <c r="AR177" s="31">
        <v>1</v>
      </c>
      <c r="AS177" s="29">
        <v>4</v>
      </c>
      <c r="AT177" s="30">
        <v>4</v>
      </c>
      <c r="AU177" s="25"/>
      <c r="AV177" s="27"/>
      <c r="AW177" s="31"/>
      <c r="AX177" s="29"/>
      <c r="AY177" s="32"/>
      <c r="AZ177" s="25"/>
      <c r="BA177" s="33"/>
      <c r="BB177" s="31"/>
      <c r="BC177" s="31"/>
      <c r="BD177" s="34"/>
      <c r="BE177" s="26"/>
      <c r="BF177" s="26"/>
      <c r="BG177" s="26"/>
      <c r="BH177" s="27">
        <v>1</v>
      </c>
      <c r="BI177" s="27">
        <v>0</v>
      </c>
      <c r="BJ177" s="28">
        <f t="shared" si="23"/>
        <v>10</v>
      </c>
      <c r="BK177" s="32"/>
      <c r="BL177" s="32"/>
      <c r="BM177" s="35"/>
      <c r="BN177" s="29">
        <v>2</v>
      </c>
      <c r="BO177" s="25"/>
      <c r="BP177" s="36"/>
      <c r="BQ177" s="36"/>
      <c r="BR177" s="59">
        <v>32</v>
      </c>
      <c r="BS177" s="27" t="s">
        <v>190</v>
      </c>
      <c r="BT177" s="38" t="s">
        <v>76</v>
      </c>
      <c r="BU177" s="40" t="s">
        <v>77</v>
      </c>
      <c r="BV177" s="39" t="s">
        <v>78</v>
      </c>
      <c r="BW177" s="39"/>
      <c r="BX177" s="39"/>
      <c r="BY177" s="39"/>
      <c r="BZ177" s="39" t="s">
        <v>79</v>
      </c>
      <c r="CA177" s="40">
        <v>4</v>
      </c>
      <c r="CB177" s="40">
        <v>4</v>
      </c>
      <c r="CC177" s="40">
        <v>4</v>
      </c>
      <c r="CD177" s="40"/>
      <c r="CE177" s="40"/>
      <c r="CF177" s="40"/>
      <c r="CG177" s="40">
        <v>2</v>
      </c>
      <c r="CH177" s="40">
        <v>2</v>
      </c>
      <c r="CI177" s="24"/>
      <c r="CM177">
        <v>1</v>
      </c>
      <c r="CN177" s="40">
        <v>2</v>
      </c>
    </row>
    <row r="178" spans="1:92" x14ac:dyDescent="0.25">
      <c r="A178">
        <v>52</v>
      </c>
      <c r="B178" s="21">
        <v>43660</v>
      </c>
      <c r="C178">
        <v>124</v>
      </c>
      <c r="D178">
        <v>6</v>
      </c>
      <c r="E178" t="s">
        <v>58</v>
      </c>
      <c r="F178">
        <v>1</v>
      </c>
      <c r="G178">
        <v>1</v>
      </c>
      <c r="I178" t="s">
        <v>132</v>
      </c>
      <c r="J178" s="22">
        <f>COUNTIF($A126:C$754,C178)</f>
        <v>2</v>
      </c>
      <c r="K178" s="23"/>
      <c r="L178">
        <f>--_xlfn.CONCAT(M178:O178)</f>
        <v>6</v>
      </c>
      <c r="M178" s="24">
        <v>0</v>
      </c>
      <c r="N178" s="24">
        <v>6</v>
      </c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5">
        <v>1</v>
      </c>
      <c r="AK178" s="26">
        <v>1</v>
      </c>
      <c r="AL178" s="27">
        <v>3</v>
      </c>
      <c r="AM178" s="27">
        <v>9</v>
      </c>
      <c r="AN178" s="28">
        <f>--_xlfn.CONCAT(AL178:AM178)</f>
        <v>39</v>
      </c>
      <c r="AO178" s="29">
        <v>1</v>
      </c>
      <c r="AP178" s="30">
        <v>1</v>
      </c>
      <c r="AQ178" s="27">
        <v>1</v>
      </c>
      <c r="AR178" s="31">
        <v>1</v>
      </c>
      <c r="AS178" s="29">
        <v>4</v>
      </c>
      <c r="AT178" s="30">
        <v>4</v>
      </c>
      <c r="AU178" s="25"/>
      <c r="AV178" s="27"/>
      <c r="AW178" s="31"/>
      <c r="AX178" s="29"/>
      <c r="AY178" s="32"/>
      <c r="AZ178" s="25"/>
      <c r="BA178" s="33"/>
      <c r="BB178" s="31"/>
      <c r="BC178" s="31"/>
      <c r="BD178" s="34"/>
      <c r="BE178" s="26"/>
      <c r="BF178" s="26"/>
      <c r="BG178" s="26"/>
      <c r="BH178" s="27">
        <v>1</v>
      </c>
      <c r="BI178" s="27">
        <v>0</v>
      </c>
      <c r="BJ178" s="28">
        <f t="shared" si="23"/>
        <v>10</v>
      </c>
      <c r="BK178" s="32"/>
      <c r="BL178" s="32"/>
      <c r="BM178" s="35"/>
      <c r="BN178" s="29">
        <v>2</v>
      </c>
      <c r="BO178" s="25"/>
      <c r="BP178" s="36">
        <v>0</v>
      </c>
      <c r="BQ178" s="36">
        <v>2</v>
      </c>
      <c r="BR178" s="37">
        <f>--_xlfn.CONCAT(BP178:BQ178)</f>
        <v>2</v>
      </c>
      <c r="BS178" s="38">
        <v>1</v>
      </c>
      <c r="BT178" s="38" t="s">
        <v>54</v>
      </c>
      <c r="BU178" t="s">
        <v>55</v>
      </c>
      <c r="BV178" s="24" t="s">
        <v>56</v>
      </c>
      <c r="BW178" s="24"/>
      <c r="BX178" s="24"/>
      <c r="BY178" s="24"/>
      <c r="BZ178" s="39" t="s">
        <v>57</v>
      </c>
      <c r="CA178" s="40">
        <v>5</v>
      </c>
      <c r="CB178" s="40">
        <v>5</v>
      </c>
      <c r="CC178" s="40">
        <v>5</v>
      </c>
      <c r="CD178" s="40"/>
      <c r="CE178" s="40"/>
      <c r="CF178" s="40"/>
      <c r="CG178" s="40">
        <v>3</v>
      </c>
      <c r="CH178" s="40">
        <v>1</v>
      </c>
      <c r="CM178">
        <v>1</v>
      </c>
      <c r="CN178" s="40">
        <v>2</v>
      </c>
    </row>
    <row r="179" spans="1:92" x14ac:dyDescent="0.25">
      <c r="A179">
        <v>203</v>
      </c>
      <c r="B179" s="21">
        <v>43664</v>
      </c>
      <c r="C179">
        <v>149</v>
      </c>
      <c r="D179">
        <v>19</v>
      </c>
      <c r="E179" t="s">
        <v>175</v>
      </c>
      <c r="F179">
        <v>1</v>
      </c>
      <c r="G179">
        <v>3</v>
      </c>
      <c r="H179">
        <v>149</v>
      </c>
      <c r="I179" t="s">
        <v>176</v>
      </c>
      <c r="J179" s="22">
        <f>COUNTIF($A$4:C260,C179)</f>
        <v>7</v>
      </c>
      <c r="K179" s="23">
        <v>1</v>
      </c>
      <c r="L179">
        <f>--_xlfn.CONCAT(M179:O179)</f>
        <v>19</v>
      </c>
      <c r="M179" s="24">
        <v>1</v>
      </c>
      <c r="N179" s="24">
        <v>9</v>
      </c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5">
        <v>5</v>
      </c>
      <c r="AK179" s="26"/>
      <c r="AL179" s="27"/>
      <c r="AM179" s="27"/>
      <c r="AN179" s="28"/>
      <c r="AO179" s="29"/>
      <c r="AP179" s="30">
        <v>1</v>
      </c>
      <c r="AQ179" s="27">
        <v>2</v>
      </c>
      <c r="AR179" s="31">
        <v>1</v>
      </c>
      <c r="AS179" s="29">
        <v>3</v>
      </c>
      <c r="AT179" s="30">
        <v>3</v>
      </c>
      <c r="AU179" s="25"/>
      <c r="AV179" s="27"/>
      <c r="AW179" s="31"/>
      <c r="AX179" s="29"/>
      <c r="AY179" s="32"/>
      <c r="AZ179" s="25"/>
      <c r="BA179" s="33"/>
      <c r="BB179" s="31"/>
      <c r="BC179" s="31"/>
      <c r="BD179" s="34"/>
      <c r="BE179" s="26"/>
      <c r="BF179" s="26"/>
      <c r="BG179" s="26"/>
      <c r="BH179" s="27">
        <v>1</v>
      </c>
      <c r="BI179" s="27">
        <v>0</v>
      </c>
      <c r="BJ179" s="28">
        <f t="shared" si="23"/>
        <v>10</v>
      </c>
      <c r="BK179" s="32"/>
      <c r="BL179" s="32"/>
      <c r="BM179" s="35"/>
      <c r="BN179" s="29">
        <v>2</v>
      </c>
      <c r="BO179" s="25">
        <v>6</v>
      </c>
      <c r="BP179" s="36"/>
      <c r="BQ179" s="36"/>
      <c r="BR179" s="57">
        <v>31</v>
      </c>
      <c r="BS179" s="38">
        <v>1</v>
      </c>
      <c r="BT179" s="38" t="s">
        <v>54</v>
      </c>
      <c r="BU179" s="40" t="s">
        <v>165</v>
      </c>
      <c r="BV179" s="24" t="s">
        <v>166</v>
      </c>
      <c r="BW179" s="24"/>
      <c r="BX179" s="24"/>
      <c r="BY179" s="24"/>
      <c r="BZ179" s="39" t="s">
        <v>57</v>
      </c>
      <c r="CA179" s="40">
        <v>5</v>
      </c>
      <c r="CB179" s="40">
        <v>5</v>
      </c>
      <c r="CC179" s="40">
        <v>5</v>
      </c>
      <c r="CD179" s="40"/>
      <c r="CE179" s="40"/>
      <c r="CF179" s="40"/>
      <c r="CG179" s="40">
        <v>3</v>
      </c>
      <c r="CH179" s="40">
        <v>1</v>
      </c>
      <c r="CI179" s="24"/>
      <c r="CM179">
        <v>3</v>
      </c>
      <c r="CN179" s="40">
        <v>1</v>
      </c>
    </row>
    <row r="180" spans="1:92" x14ac:dyDescent="0.25">
      <c r="A180">
        <v>210</v>
      </c>
      <c r="B180" s="21">
        <v>43664</v>
      </c>
      <c r="C180">
        <v>149</v>
      </c>
      <c r="D180">
        <v>3</v>
      </c>
      <c r="E180" t="s">
        <v>175</v>
      </c>
      <c r="F180">
        <v>1</v>
      </c>
      <c r="G180">
        <v>3</v>
      </c>
      <c r="H180">
        <v>149</v>
      </c>
      <c r="I180" t="s">
        <v>176</v>
      </c>
      <c r="J180" s="22">
        <f>COUNTIF($A133:C$754,C180)</f>
        <v>24</v>
      </c>
      <c r="K180" s="23">
        <v>1</v>
      </c>
      <c r="L180">
        <f>--_xlfn.CONCAT(M180:O180)</f>
        <v>3</v>
      </c>
      <c r="M180" s="24">
        <v>0</v>
      </c>
      <c r="N180" s="24">
        <v>3</v>
      </c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5">
        <v>1</v>
      </c>
      <c r="AK180" s="26">
        <v>1</v>
      </c>
      <c r="AL180" s="27">
        <v>3</v>
      </c>
      <c r="AM180" s="27">
        <v>8</v>
      </c>
      <c r="AN180" s="28">
        <f>--_xlfn.CONCAT(AL180:AM180)</f>
        <v>38</v>
      </c>
      <c r="AO180" s="29">
        <v>1</v>
      </c>
      <c r="AP180" s="30">
        <v>1</v>
      </c>
      <c r="AQ180" s="27">
        <v>1</v>
      </c>
      <c r="AR180" s="31">
        <v>1</v>
      </c>
      <c r="AS180" s="29">
        <v>4</v>
      </c>
      <c r="AT180" s="30">
        <v>4</v>
      </c>
      <c r="AU180" s="25"/>
      <c r="AV180" s="27"/>
      <c r="AW180" s="31"/>
      <c r="AX180" s="29"/>
      <c r="AY180" s="32"/>
      <c r="AZ180" s="25"/>
      <c r="BA180" s="33"/>
      <c r="BB180" s="31"/>
      <c r="BC180" s="31"/>
      <c r="BD180" s="34"/>
      <c r="BE180" s="26"/>
      <c r="BF180" s="26"/>
      <c r="BG180" s="26"/>
      <c r="BH180" s="27">
        <v>1</v>
      </c>
      <c r="BI180" s="27">
        <v>0</v>
      </c>
      <c r="BJ180" s="28">
        <f t="shared" si="23"/>
        <v>10</v>
      </c>
      <c r="BK180" s="32"/>
      <c r="BL180" s="32"/>
      <c r="BM180" s="35"/>
      <c r="BN180" s="29">
        <v>2</v>
      </c>
      <c r="BO180" s="25"/>
      <c r="BP180" s="36">
        <v>0</v>
      </c>
      <c r="BQ180" s="36">
        <v>2</v>
      </c>
      <c r="BR180" s="37">
        <f>--_xlfn.CONCAT(BP180:BQ180)</f>
        <v>2</v>
      </c>
      <c r="BS180" s="38">
        <v>1</v>
      </c>
      <c r="BT180" s="38" t="s">
        <v>54</v>
      </c>
      <c r="BU180" t="s">
        <v>55</v>
      </c>
      <c r="BV180" s="24" t="s">
        <v>56</v>
      </c>
      <c r="BW180" s="24"/>
      <c r="BX180" s="24"/>
      <c r="BY180" s="24"/>
      <c r="BZ180" s="39" t="s">
        <v>57</v>
      </c>
      <c r="CA180" s="40">
        <v>5</v>
      </c>
      <c r="CB180" s="40">
        <v>5</v>
      </c>
      <c r="CC180" s="40">
        <v>5</v>
      </c>
      <c r="CD180" s="40"/>
      <c r="CE180" s="40"/>
      <c r="CF180" s="40"/>
      <c r="CG180" s="40">
        <v>3</v>
      </c>
      <c r="CH180" s="40">
        <v>1</v>
      </c>
      <c r="CM180">
        <v>3</v>
      </c>
      <c r="CN180" s="40">
        <v>1</v>
      </c>
    </row>
    <row r="181" spans="1:92" x14ac:dyDescent="0.25">
      <c r="A181">
        <v>898</v>
      </c>
      <c r="B181" s="21">
        <v>43652</v>
      </c>
      <c r="C181">
        <v>80</v>
      </c>
      <c r="D181">
        <v>12</v>
      </c>
      <c r="E181" t="s">
        <v>58</v>
      </c>
      <c r="F181">
        <v>1</v>
      </c>
      <c r="G181">
        <v>1</v>
      </c>
      <c r="H181">
        <v>80</v>
      </c>
      <c r="I181" t="s">
        <v>191</v>
      </c>
      <c r="J181" s="22">
        <f>COUNTIF($C$67:C404,C181)</f>
        <v>1</v>
      </c>
      <c r="K181" s="23">
        <v>1</v>
      </c>
      <c r="L181">
        <f>--_xlfn.CONCAT(M181:N181)</f>
        <v>12</v>
      </c>
      <c r="M181" s="24">
        <v>1</v>
      </c>
      <c r="N181" s="24">
        <v>2</v>
      </c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5">
        <v>1</v>
      </c>
      <c r="AK181" s="26"/>
      <c r="AL181" s="27">
        <v>0</v>
      </c>
      <c r="AM181" s="27">
        <v>1</v>
      </c>
      <c r="AN181" s="28">
        <f>--_xlfn.CONCAT(AL181:AM181)</f>
        <v>1</v>
      </c>
      <c r="AO181" s="29"/>
      <c r="AP181" s="30">
        <v>1</v>
      </c>
      <c r="AQ181" s="27">
        <v>5</v>
      </c>
      <c r="AR181" s="31">
        <v>1</v>
      </c>
      <c r="AS181" s="29">
        <v>2</v>
      </c>
      <c r="AT181" s="30">
        <v>2</v>
      </c>
      <c r="AU181" s="25"/>
      <c r="AV181" s="27"/>
      <c r="AW181" s="31"/>
      <c r="AX181" s="29"/>
      <c r="AY181" s="32"/>
      <c r="AZ181" s="25"/>
      <c r="BA181" s="33"/>
      <c r="BB181" s="31"/>
      <c r="BC181" s="31"/>
      <c r="BD181" s="34"/>
      <c r="BE181" s="26"/>
      <c r="BF181" s="26"/>
      <c r="BG181" s="26"/>
      <c r="BH181" s="27">
        <v>1</v>
      </c>
      <c r="BI181" s="27">
        <v>0</v>
      </c>
      <c r="BJ181" s="28">
        <f t="shared" si="23"/>
        <v>10</v>
      </c>
      <c r="BK181" s="32"/>
      <c r="BL181" s="32"/>
      <c r="BM181" s="35"/>
      <c r="BN181" s="29">
        <v>2</v>
      </c>
      <c r="BO181" s="25"/>
      <c r="BP181" s="36">
        <v>0</v>
      </c>
      <c r="BQ181" s="36">
        <v>4</v>
      </c>
      <c r="BR181" s="37">
        <f>--_xlfn.CONCAT(BP181:BQ181)</f>
        <v>4</v>
      </c>
      <c r="BS181" s="38">
        <v>7</v>
      </c>
      <c r="BT181" s="38" t="s">
        <v>86</v>
      </c>
      <c r="BU181" s="40" t="s">
        <v>93</v>
      </c>
      <c r="BV181" s="39" t="s">
        <v>94</v>
      </c>
      <c r="BW181" s="39"/>
      <c r="BX181" s="39"/>
      <c r="BY181" s="39"/>
      <c r="BZ181" s="39" t="s">
        <v>97</v>
      </c>
      <c r="CA181" s="40">
        <v>7</v>
      </c>
      <c r="CB181" s="40">
        <v>7</v>
      </c>
      <c r="CC181" s="40">
        <v>7</v>
      </c>
      <c r="CD181" s="40"/>
      <c r="CE181" s="40"/>
      <c r="CF181" s="40"/>
      <c r="CG181" s="40">
        <v>4</v>
      </c>
      <c r="CH181" s="40">
        <v>3</v>
      </c>
      <c r="CI181" s="24"/>
      <c r="CM181">
        <v>1</v>
      </c>
      <c r="CN181" s="40">
        <v>2</v>
      </c>
    </row>
    <row r="182" spans="1:92" x14ac:dyDescent="0.25">
      <c r="A182">
        <v>899</v>
      </c>
      <c r="B182" s="21">
        <v>43652</v>
      </c>
      <c r="C182">
        <v>82</v>
      </c>
      <c r="D182">
        <v>15</v>
      </c>
      <c r="E182" t="s">
        <v>58</v>
      </c>
      <c r="F182">
        <v>1</v>
      </c>
      <c r="G182">
        <v>1</v>
      </c>
      <c r="H182">
        <v>82</v>
      </c>
      <c r="I182" t="s">
        <v>109</v>
      </c>
      <c r="J182" s="22">
        <f>COUNTIF($C$70:C403,C182)</f>
        <v>2</v>
      </c>
      <c r="K182" s="23">
        <v>1</v>
      </c>
      <c r="L182">
        <f>--_xlfn.CONCAT(M182:N182)</f>
        <v>15</v>
      </c>
      <c r="M182" s="24">
        <v>1</v>
      </c>
      <c r="N182" s="24">
        <v>5</v>
      </c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5">
        <v>4</v>
      </c>
      <c r="AK182" s="26">
        <v>7</v>
      </c>
      <c r="AL182" s="27"/>
      <c r="AM182" s="27"/>
      <c r="AN182" s="28"/>
      <c r="AO182" s="29"/>
      <c r="AP182" s="30">
        <v>1</v>
      </c>
      <c r="AQ182" s="27">
        <v>5</v>
      </c>
      <c r="AR182" s="31">
        <v>1</v>
      </c>
      <c r="AS182" s="29">
        <v>1</v>
      </c>
      <c r="AT182" s="30">
        <v>1</v>
      </c>
      <c r="AU182" s="25"/>
      <c r="AV182" s="27"/>
      <c r="AW182" s="31"/>
      <c r="AX182" s="29"/>
      <c r="AY182" s="32"/>
      <c r="AZ182" s="25"/>
      <c r="BA182" s="33">
        <v>4</v>
      </c>
      <c r="BB182" s="31">
        <v>3</v>
      </c>
      <c r="BC182" s="31">
        <v>1</v>
      </c>
      <c r="BD182" s="34">
        <f>--_xlfn.CONCAT(BB182:BC182)</f>
        <v>31</v>
      </c>
      <c r="BE182" s="26"/>
      <c r="BF182" s="26"/>
      <c r="BG182" s="26"/>
      <c r="BH182" s="27">
        <v>1</v>
      </c>
      <c r="BI182" s="27">
        <v>0</v>
      </c>
      <c r="BJ182" s="28">
        <f t="shared" si="23"/>
        <v>10</v>
      </c>
      <c r="BK182" s="32"/>
      <c r="BL182" s="32"/>
      <c r="BM182" s="35"/>
      <c r="BN182" s="29">
        <v>2</v>
      </c>
      <c r="BO182" s="25"/>
      <c r="BP182" s="36"/>
      <c r="BQ182" s="36"/>
      <c r="BR182" s="57">
        <v>33</v>
      </c>
      <c r="BS182" s="38" t="s">
        <v>141</v>
      </c>
      <c r="BT182" s="38" t="s">
        <v>86</v>
      </c>
      <c r="BU182" s="40" t="s">
        <v>142</v>
      </c>
      <c r="BV182" s="39" t="s">
        <v>143</v>
      </c>
      <c r="BW182" s="39">
        <v>31</v>
      </c>
      <c r="BX182" s="39"/>
      <c r="BY182" t="s">
        <v>154</v>
      </c>
      <c r="BZ182" s="39" t="s">
        <v>89</v>
      </c>
      <c r="CA182" s="40" t="s">
        <v>144</v>
      </c>
      <c r="CB182" s="40">
        <v>19</v>
      </c>
      <c r="CC182" s="42" t="s">
        <v>144</v>
      </c>
      <c r="CD182" s="40"/>
      <c r="CE182" s="40"/>
      <c r="CF182" s="40"/>
      <c r="CG182" s="40">
        <v>15</v>
      </c>
      <c r="CH182" s="40">
        <v>0</v>
      </c>
      <c r="CI182" s="24"/>
      <c r="CM182">
        <v>1</v>
      </c>
      <c r="CN182" s="40">
        <v>2</v>
      </c>
    </row>
    <row r="183" spans="1:92" x14ac:dyDescent="0.25">
      <c r="A183">
        <v>172</v>
      </c>
      <c r="B183" s="21">
        <v>43663</v>
      </c>
      <c r="C183">
        <v>147</v>
      </c>
      <c r="D183">
        <v>37</v>
      </c>
      <c r="E183" t="s">
        <v>52</v>
      </c>
      <c r="F183">
        <v>1</v>
      </c>
      <c r="G183">
        <v>3</v>
      </c>
      <c r="H183">
        <v>147</v>
      </c>
      <c r="I183" t="s">
        <v>192</v>
      </c>
      <c r="J183" s="22">
        <f>COUNTIF($A$85:C183,C183)</f>
        <v>2</v>
      </c>
      <c r="K183" s="23">
        <v>1</v>
      </c>
      <c r="L183">
        <f>--_xlfn.CONCAT(M183:N183)</f>
        <v>37</v>
      </c>
      <c r="M183" s="24">
        <v>3</v>
      </c>
      <c r="N183" s="24">
        <v>7</v>
      </c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5">
        <v>5</v>
      </c>
      <c r="AK183" s="26"/>
      <c r="AL183" s="27"/>
      <c r="AM183" s="27"/>
      <c r="AN183" s="28"/>
      <c r="AO183" s="29"/>
      <c r="AP183" s="30">
        <v>1</v>
      </c>
      <c r="AQ183" s="27">
        <v>2</v>
      </c>
      <c r="AR183" s="31">
        <v>1</v>
      </c>
      <c r="AS183" s="29">
        <v>1</v>
      </c>
      <c r="AT183" s="30">
        <v>3</v>
      </c>
      <c r="AU183" s="25"/>
      <c r="AV183" s="27"/>
      <c r="AW183" s="31"/>
      <c r="AX183" s="29"/>
      <c r="AY183" s="32"/>
      <c r="AZ183" s="25"/>
      <c r="BA183" s="33"/>
      <c r="BB183" s="31"/>
      <c r="BC183" s="31"/>
      <c r="BD183" s="34"/>
      <c r="BE183" s="26"/>
      <c r="BF183" s="26"/>
      <c r="BG183" s="26"/>
      <c r="BH183" s="27">
        <v>1</v>
      </c>
      <c r="BI183" s="27">
        <v>0</v>
      </c>
      <c r="BJ183" s="28">
        <f t="shared" si="23"/>
        <v>10</v>
      </c>
      <c r="BK183" s="32"/>
      <c r="BL183" s="32"/>
      <c r="BM183" s="35"/>
      <c r="BN183" s="29">
        <v>2</v>
      </c>
      <c r="BO183" s="25">
        <v>2</v>
      </c>
      <c r="BP183" s="36"/>
      <c r="BQ183" s="36"/>
      <c r="BR183" s="57">
        <v>31</v>
      </c>
      <c r="BS183" s="38">
        <v>1</v>
      </c>
      <c r="BT183" s="38" t="s">
        <v>54</v>
      </c>
      <c r="BU183" s="40" t="s">
        <v>165</v>
      </c>
      <c r="BV183" s="24" t="s">
        <v>166</v>
      </c>
      <c r="BW183" s="24"/>
      <c r="BX183" s="24"/>
      <c r="BY183" s="24"/>
      <c r="BZ183" s="39" t="s">
        <v>57</v>
      </c>
      <c r="CA183" s="40">
        <v>5</v>
      </c>
      <c r="CB183" s="40">
        <v>5</v>
      </c>
      <c r="CC183" s="40">
        <v>5</v>
      </c>
      <c r="CD183" s="40"/>
      <c r="CE183" s="40"/>
      <c r="CF183" s="40"/>
      <c r="CG183" s="40">
        <v>3</v>
      </c>
      <c r="CH183" s="40">
        <v>1</v>
      </c>
      <c r="CI183" s="24"/>
      <c r="CM183">
        <v>3</v>
      </c>
      <c r="CN183" s="40">
        <v>2</v>
      </c>
    </row>
    <row r="184" spans="1:92" x14ac:dyDescent="0.25">
      <c r="A184">
        <v>124</v>
      </c>
      <c r="B184" s="21">
        <v>43663</v>
      </c>
      <c r="C184">
        <v>138</v>
      </c>
      <c r="D184">
        <v>9</v>
      </c>
      <c r="E184" t="s">
        <v>52</v>
      </c>
      <c r="F184">
        <v>1</v>
      </c>
      <c r="G184">
        <v>3</v>
      </c>
      <c r="H184">
        <v>138</v>
      </c>
      <c r="I184" t="s">
        <v>85</v>
      </c>
      <c r="J184" s="22">
        <f>COUNTIF($C134:C$754,C184)</f>
        <v>1</v>
      </c>
      <c r="K184" s="23">
        <v>2</v>
      </c>
      <c r="L184">
        <f>--_xlfn.CONCAT(M184:N184)</f>
        <v>9</v>
      </c>
      <c r="M184" s="24">
        <v>0</v>
      </c>
      <c r="N184" s="24">
        <v>9</v>
      </c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5">
        <v>1</v>
      </c>
      <c r="AK184" s="26">
        <v>1</v>
      </c>
      <c r="AL184" s="27">
        <v>0</v>
      </c>
      <c r="AM184" s="27">
        <v>3</v>
      </c>
      <c r="AN184" s="28">
        <f>--_xlfn.CONCAT(AL184:AM184)</f>
        <v>3</v>
      </c>
      <c r="AO184" s="29">
        <v>2</v>
      </c>
      <c r="AP184" s="30">
        <v>1</v>
      </c>
      <c r="AQ184" s="27">
        <v>5</v>
      </c>
      <c r="AR184" s="31">
        <v>1</v>
      </c>
      <c r="AS184" s="29">
        <v>4</v>
      </c>
      <c r="AT184" s="30">
        <v>4</v>
      </c>
      <c r="AU184" s="25"/>
      <c r="AV184" s="27"/>
      <c r="AW184" s="31"/>
      <c r="AX184" s="29"/>
      <c r="AY184" s="32"/>
      <c r="AZ184" s="25"/>
      <c r="BA184" s="33"/>
      <c r="BB184" s="31"/>
      <c r="BC184" s="31"/>
      <c r="BD184" s="34"/>
      <c r="BE184" s="26"/>
      <c r="BF184" s="26"/>
      <c r="BG184" s="26"/>
      <c r="BH184" s="27">
        <v>1</v>
      </c>
      <c r="BI184" s="27">
        <v>0</v>
      </c>
      <c r="BJ184" s="28">
        <f t="shared" si="23"/>
        <v>10</v>
      </c>
      <c r="BK184" s="32"/>
      <c r="BL184" s="32"/>
      <c r="BM184" s="35"/>
      <c r="BN184" s="29">
        <v>2</v>
      </c>
      <c r="BO184" s="25"/>
      <c r="BP184" s="36">
        <v>0</v>
      </c>
      <c r="BQ184" s="36">
        <v>2</v>
      </c>
      <c r="BR184" s="37">
        <f>--_xlfn.CONCAT(BP184:BQ184)</f>
        <v>2</v>
      </c>
      <c r="BS184" s="38">
        <v>1</v>
      </c>
      <c r="BT184" s="38" t="s">
        <v>54</v>
      </c>
      <c r="BU184" s="40" t="s">
        <v>81</v>
      </c>
      <c r="BV184" s="39" t="s">
        <v>82</v>
      </c>
      <c r="BW184" s="39"/>
      <c r="BX184" s="39"/>
      <c r="BY184" s="39"/>
      <c r="BZ184" s="39" t="s">
        <v>83</v>
      </c>
      <c r="CA184" s="40">
        <v>3</v>
      </c>
      <c r="CB184" s="40">
        <v>3</v>
      </c>
      <c r="CC184" s="40">
        <v>3</v>
      </c>
      <c r="CD184" s="40"/>
      <c r="CE184" s="40"/>
      <c r="CF184" s="40"/>
      <c r="CG184" s="40">
        <v>1</v>
      </c>
      <c r="CH184" s="40">
        <v>1</v>
      </c>
      <c r="CI184" s="24"/>
      <c r="CM184">
        <v>3</v>
      </c>
      <c r="CN184" s="40">
        <v>2</v>
      </c>
    </row>
    <row r="185" spans="1:92" x14ac:dyDescent="0.25">
      <c r="A185">
        <v>92</v>
      </c>
      <c r="B185" s="21">
        <v>43663</v>
      </c>
      <c r="C185">
        <v>136</v>
      </c>
      <c r="D185">
        <v>11</v>
      </c>
      <c r="E185" t="s">
        <v>52</v>
      </c>
      <c r="F185">
        <v>1</v>
      </c>
      <c r="G185">
        <v>3</v>
      </c>
      <c r="H185">
        <v>136</v>
      </c>
      <c r="I185" t="s">
        <v>85</v>
      </c>
      <c r="J185" s="22">
        <f>COUNTIF($A108:C$754,C185)</f>
        <v>8</v>
      </c>
      <c r="K185" s="23">
        <v>1</v>
      </c>
      <c r="L185">
        <f>--_xlfn.CONCAT(M185:O185)</f>
        <v>11</v>
      </c>
      <c r="M185" s="24">
        <v>1</v>
      </c>
      <c r="N185" s="24">
        <v>1</v>
      </c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5">
        <v>1</v>
      </c>
      <c r="AK185" s="26">
        <v>1</v>
      </c>
      <c r="AL185" s="27">
        <v>3</v>
      </c>
      <c r="AM185" s="27">
        <v>8</v>
      </c>
      <c r="AN185" s="28">
        <f>--_xlfn.CONCAT(AL185:AM185)</f>
        <v>38</v>
      </c>
      <c r="AO185" s="29">
        <v>1</v>
      </c>
      <c r="AP185" s="30">
        <v>1</v>
      </c>
      <c r="AQ185" s="27">
        <v>1</v>
      </c>
      <c r="AR185" s="31">
        <v>1</v>
      </c>
      <c r="AS185" s="29">
        <v>4</v>
      </c>
      <c r="AT185" s="30">
        <v>4</v>
      </c>
      <c r="AU185" s="25"/>
      <c r="AV185" s="27"/>
      <c r="AW185" s="31"/>
      <c r="AX185" s="29"/>
      <c r="AY185" s="32"/>
      <c r="AZ185" s="25"/>
      <c r="BA185" s="33"/>
      <c r="BB185" s="31"/>
      <c r="BC185" s="31"/>
      <c r="BD185" s="34"/>
      <c r="BE185" s="26"/>
      <c r="BF185" s="26"/>
      <c r="BG185" s="26"/>
      <c r="BH185" s="27">
        <v>1</v>
      </c>
      <c r="BI185" s="27">
        <v>0</v>
      </c>
      <c r="BJ185" s="28">
        <f t="shared" si="23"/>
        <v>10</v>
      </c>
      <c r="BK185" s="32"/>
      <c r="BL185" s="32"/>
      <c r="BM185" s="35"/>
      <c r="BN185" s="29">
        <v>2</v>
      </c>
      <c r="BO185" s="25"/>
      <c r="BP185" s="36">
        <v>0</v>
      </c>
      <c r="BQ185" s="36">
        <v>2</v>
      </c>
      <c r="BR185" s="36">
        <f>--_xlfn.CONCAT(BP185:BQ185)</f>
        <v>2</v>
      </c>
      <c r="BS185" s="38">
        <v>1</v>
      </c>
      <c r="BT185" s="38" t="s">
        <v>54</v>
      </c>
      <c r="BU185" t="s">
        <v>55</v>
      </c>
      <c r="BV185" s="24" t="s">
        <v>56</v>
      </c>
      <c r="BW185" s="24"/>
      <c r="BX185" s="24"/>
      <c r="BY185" s="24"/>
      <c r="BZ185" s="39" t="s">
        <v>57</v>
      </c>
      <c r="CA185" s="40">
        <v>5</v>
      </c>
      <c r="CB185" s="40">
        <v>5</v>
      </c>
      <c r="CC185" s="40">
        <v>5</v>
      </c>
      <c r="CD185" s="40"/>
      <c r="CE185" s="40"/>
      <c r="CF185" s="40"/>
      <c r="CG185" s="40">
        <v>3</v>
      </c>
      <c r="CH185" s="40">
        <v>1</v>
      </c>
      <c r="CM185">
        <v>3</v>
      </c>
      <c r="CN185" s="40">
        <v>2</v>
      </c>
    </row>
    <row r="186" spans="1:92" x14ac:dyDescent="0.25">
      <c r="A186">
        <v>96</v>
      </c>
      <c r="B186" s="21">
        <v>43663</v>
      </c>
      <c r="C186">
        <v>136</v>
      </c>
      <c r="D186">
        <v>22</v>
      </c>
      <c r="E186" t="s">
        <v>52</v>
      </c>
      <c r="F186">
        <v>1</v>
      </c>
      <c r="G186">
        <v>3</v>
      </c>
      <c r="H186">
        <v>136</v>
      </c>
      <c r="I186" t="s">
        <v>85</v>
      </c>
      <c r="J186" s="22">
        <f>COUNTIF($A$85:C186,C186)</f>
        <v>5</v>
      </c>
      <c r="K186" s="23">
        <v>2</v>
      </c>
      <c r="L186">
        <f>--_xlfn.CONCAT(M186:O186)</f>
        <v>22</v>
      </c>
      <c r="M186" s="24">
        <v>2</v>
      </c>
      <c r="N186" s="24">
        <v>2</v>
      </c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5">
        <v>5</v>
      </c>
      <c r="AK186" s="26"/>
      <c r="AL186" s="27"/>
      <c r="AM186" s="27"/>
      <c r="AN186" s="28"/>
      <c r="AO186" s="29"/>
      <c r="AP186" s="30">
        <v>1</v>
      </c>
      <c r="AQ186" s="27">
        <v>2</v>
      </c>
      <c r="AR186" s="31">
        <v>1</v>
      </c>
      <c r="AS186" s="29">
        <v>4</v>
      </c>
      <c r="AT186" s="30">
        <v>3</v>
      </c>
      <c r="AU186" s="25"/>
      <c r="AV186" s="27"/>
      <c r="AW186" s="31"/>
      <c r="AX186" s="29"/>
      <c r="AY186" s="32"/>
      <c r="AZ186" s="25"/>
      <c r="BA186" s="33"/>
      <c r="BB186" s="31"/>
      <c r="BC186" s="31"/>
      <c r="BD186" s="34"/>
      <c r="BE186" s="26"/>
      <c r="BF186" s="26"/>
      <c r="BG186" s="26"/>
      <c r="BH186" s="27">
        <v>1</v>
      </c>
      <c r="BI186" s="27">
        <v>0</v>
      </c>
      <c r="BJ186" s="28">
        <f t="shared" si="23"/>
        <v>10</v>
      </c>
      <c r="BK186" s="32"/>
      <c r="BL186" s="32"/>
      <c r="BM186" s="35"/>
      <c r="BN186" s="29">
        <v>2</v>
      </c>
      <c r="BO186" s="25">
        <v>2</v>
      </c>
      <c r="BP186" s="36"/>
      <c r="BQ186" s="36"/>
      <c r="BR186" s="57">
        <v>31</v>
      </c>
      <c r="BS186" s="38">
        <v>1</v>
      </c>
      <c r="BT186" s="38" t="s">
        <v>54</v>
      </c>
      <c r="BU186" s="40" t="s">
        <v>165</v>
      </c>
      <c r="BV186" s="24" t="s">
        <v>166</v>
      </c>
      <c r="BW186" s="24"/>
      <c r="BX186" s="24"/>
      <c r="BY186" s="24"/>
      <c r="BZ186" s="39" t="s">
        <v>57</v>
      </c>
      <c r="CA186" s="40">
        <v>5</v>
      </c>
      <c r="CB186" s="40">
        <v>5</v>
      </c>
      <c r="CC186" s="40">
        <v>5</v>
      </c>
      <c r="CD186" s="40"/>
      <c r="CE186" s="40"/>
      <c r="CF186" s="40"/>
      <c r="CG186" s="40">
        <v>3</v>
      </c>
      <c r="CH186" s="40">
        <v>1</v>
      </c>
      <c r="CI186" s="24"/>
      <c r="CM186">
        <v>3</v>
      </c>
      <c r="CN186" s="40">
        <v>2</v>
      </c>
    </row>
    <row r="187" spans="1:92" x14ac:dyDescent="0.25">
      <c r="A187">
        <v>98</v>
      </c>
      <c r="B187" s="21">
        <v>43663</v>
      </c>
      <c r="C187">
        <v>136</v>
      </c>
      <c r="D187">
        <v>55</v>
      </c>
      <c r="E187" t="s">
        <v>52</v>
      </c>
      <c r="F187">
        <v>1</v>
      </c>
      <c r="G187">
        <v>3</v>
      </c>
      <c r="H187">
        <v>136</v>
      </c>
      <c r="I187" t="s">
        <v>85</v>
      </c>
      <c r="J187" s="22">
        <f>COUNTIF($C$178:C299,C187)</f>
        <v>5</v>
      </c>
      <c r="K187" s="23">
        <v>2</v>
      </c>
      <c r="L187">
        <f>--_xlfn.CONCAT(M187:O187)</f>
        <v>55</v>
      </c>
      <c r="M187" s="24">
        <v>5</v>
      </c>
      <c r="N187" s="24">
        <v>5</v>
      </c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5">
        <v>4</v>
      </c>
      <c r="AK187" s="26">
        <v>7</v>
      </c>
      <c r="AL187" s="27"/>
      <c r="AM187" s="27"/>
      <c r="AN187" s="28"/>
      <c r="AO187" s="29"/>
      <c r="AP187" s="30">
        <v>1</v>
      </c>
      <c r="AQ187" s="27">
        <v>6</v>
      </c>
      <c r="AR187" s="31">
        <v>1</v>
      </c>
      <c r="AS187" s="29">
        <v>4</v>
      </c>
      <c r="AT187" s="30">
        <v>4</v>
      </c>
      <c r="AU187" s="25"/>
      <c r="AV187" s="27"/>
      <c r="AW187" s="31"/>
      <c r="AX187" s="29"/>
      <c r="AY187" s="32"/>
      <c r="AZ187" s="25"/>
      <c r="BA187" s="33">
        <v>4</v>
      </c>
      <c r="BB187" s="31">
        <v>1</v>
      </c>
      <c r="BC187" s="31">
        <v>8</v>
      </c>
      <c r="BD187" s="34">
        <f>--_xlfn.CONCAT(BB187:BC187)</f>
        <v>18</v>
      </c>
      <c r="BE187" s="26"/>
      <c r="BF187" s="26"/>
      <c r="BG187" s="26"/>
      <c r="BH187" s="27">
        <v>1</v>
      </c>
      <c r="BI187" s="27">
        <v>0</v>
      </c>
      <c r="BJ187" s="28">
        <f t="shared" si="23"/>
        <v>10</v>
      </c>
      <c r="BK187" s="32"/>
      <c r="BL187" s="32"/>
      <c r="BM187" s="35"/>
      <c r="BN187" s="29">
        <v>2</v>
      </c>
      <c r="BO187" s="25"/>
      <c r="BP187" s="36"/>
      <c r="BQ187" s="36"/>
      <c r="BR187" s="57">
        <v>33</v>
      </c>
      <c r="BS187" s="38" t="s">
        <v>141</v>
      </c>
      <c r="BT187" s="38" t="s">
        <v>86</v>
      </c>
      <c r="BU187" s="40" t="s">
        <v>142</v>
      </c>
      <c r="BV187" s="39" t="s">
        <v>143</v>
      </c>
      <c r="BW187" s="51">
        <v>18</v>
      </c>
      <c r="BX187" s="51" t="s">
        <v>110</v>
      </c>
      <c r="BY187" s="58" t="s">
        <v>155</v>
      </c>
      <c r="BZ187" s="39" t="s">
        <v>129</v>
      </c>
      <c r="CA187" s="40">
        <v>13</v>
      </c>
      <c r="CB187" s="40">
        <v>13</v>
      </c>
      <c r="CC187" s="40">
        <v>13</v>
      </c>
      <c r="CD187" s="40"/>
      <c r="CE187" s="40"/>
      <c r="CF187" s="40"/>
      <c r="CG187" s="40">
        <v>7</v>
      </c>
      <c r="CH187" s="40">
        <v>17</v>
      </c>
      <c r="CI187" s="24"/>
      <c r="CM187">
        <v>3</v>
      </c>
      <c r="CN187" s="40">
        <v>2</v>
      </c>
    </row>
    <row r="188" spans="1:92" x14ac:dyDescent="0.25">
      <c r="A188" s="40">
        <v>95</v>
      </c>
      <c r="B188" s="44">
        <v>43663</v>
      </c>
      <c r="C188" s="40">
        <v>136</v>
      </c>
      <c r="D188" s="40">
        <v>18</v>
      </c>
      <c r="E188" s="40" t="s">
        <v>52</v>
      </c>
      <c r="F188">
        <v>1</v>
      </c>
      <c r="G188">
        <v>3</v>
      </c>
      <c r="H188" s="40">
        <v>136</v>
      </c>
      <c r="I188" s="40" t="s">
        <v>85</v>
      </c>
      <c r="J188" s="45">
        <f>COUNTIF($C$185:C284,C188)</f>
        <v>5</v>
      </c>
      <c r="K188" s="46">
        <v>1</v>
      </c>
      <c r="L188" s="40">
        <f>--_xlfn.CONCAT(M188:O188)</f>
        <v>18</v>
      </c>
      <c r="M188" s="39">
        <v>1</v>
      </c>
      <c r="N188" s="39">
        <v>8</v>
      </c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47"/>
      <c r="AK188" s="48"/>
      <c r="AL188" s="38"/>
      <c r="AM188" s="38"/>
      <c r="AN188" s="49"/>
      <c r="AO188" s="36"/>
      <c r="AP188" s="50"/>
      <c r="AQ188" s="38">
        <v>1</v>
      </c>
      <c r="AR188" s="51">
        <v>1</v>
      </c>
      <c r="AS188" s="36">
        <v>3</v>
      </c>
      <c r="AT188" s="50">
        <v>3</v>
      </c>
      <c r="AU188" s="47"/>
      <c r="AV188" s="38"/>
      <c r="AW188" s="51"/>
      <c r="AX188" s="36"/>
      <c r="AY188" s="52"/>
      <c r="AZ188" s="47"/>
      <c r="BA188" s="53"/>
      <c r="BB188" s="51"/>
      <c r="BC188" s="51"/>
      <c r="BD188" s="54"/>
      <c r="BE188" s="48"/>
      <c r="BF188" s="48"/>
      <c r="BG188" s="48"/>
      <c r="BH188" s="38">
        <v>1</v>
      </c>
      <c r="BI188" s="38">
        <v>0</v>
      </c>
      <c r="BJ188" s="49">
        <f t="shared" si="23"/>
        <v>10</v>
      </c>
      <c r="BK188" s="52"/>
      <c r="BL188" s="52"/>
      <c r="BM188" s="55"/>
      <c r="BN188" s="36">
        <v>2</v>
      </c>
      <c r="BO188" s="47"/>
      <c r="BP188" s="36"/>
      <c r="BQ188" s="36"/>
      <c r="BR188" s="56">
        <v>36</v>
      </c>
      <c r="BS188" s="38">
        <v>13</v>
      </c>
      <c r="BT188" s="39"/>
      <c r="BU188" s="40" t="s">
        <v>101</v>
      </c>
      <c r="BV188" s="39" t="s">
        <v>102</v>
      </c>
      <c r="BW188" s="39"/>
      <c r="BX188" s="39"/>
      <c r="BY188" s="39"/>
      <c r="BZ188" s="39" t="s">
        <v>103</v>
      </c>
      <c r="CA188" s="40" t="s">
        <v>104</v>
      </c>
      <c r="CB188" s="40">
        <v>28</v>
      </c>
      <c r="CC188" s="40" t="s">
        <v>104</v>
      </c>
      <c r="CD188" s="40"/>
      <c r="CE188" s="40"/>
      <c r="CF188" s="40"/>
      <c r="CG188" s="40"/>
      <c r="CH188" s="40"/>
      <c r="CI188" s="40"/>
      <c r="CJ188" s="40"/>
      <c r="CK188" s="40"/>
      <c r="CM188">
        <v>3</v>
      </c>
      <c r="CN188" s="40">
        <v>2</v>
      </c>
    </row>
    <row r="189" spans="1:92" x14ac:dyDescent="0.25">
      <c r="A189">
        <v>101</v>
      </c>
      <c r="B189" s="21">
        <v>43663</v>
      </c>
      <c r="C189">
        <v>137</v>
      </c>
      <c r="D189">
        <v>12</v>
      </c>
      <c r="E189" t="s">
        <v>52</v>
      </c>
      <c r="F189">
        <v>1</v>
      </c>
      <c r="G189">
        <v>3</v>
      </c>
      <c r="I189" t="s">
        <v>92</v>
      </c>
      <c r="J189" s="22">
        <f>COUNTIF($C150:C$754,C189)</f>
        <v>9</v>
      </c>
      <c r="K189" s="23"/>
      <c r="L189">
        <f>--_xlfn.CONCAT(M189:N189)</f>
        <v>12</v>
      </c>
      <c r="M189" s="24">
        <v>1</v>
      </c>
      <c r="N189" s="24">
        <v>2</v>
      </c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5">
        <v>1</v>
      </c>
      <c r="AK189" s="26">
        <v>1</v>
      </c>
      <c r="AL189" s="27">
        <v>0</v>
      </c>
      <c r="AM189" s="27">
        <v>1</v>
      </c>
      <c r="AN189" s="28">
        <f>--_xlfn.CONCAT(AL189:AM189)</f>
        <v>1</v>
      </c>
      <c r="AO189" s="29">
        <v>1</v>
      </c>
      <c r="AP189" s="30">
        <v>1</v>
      </c>
      <c r="AQ189" s="27">
        <v>6</v>
      </c>
      <c r="AR189" s="31">
        <v>1</v>
      </c>
      <c r="AS189" s="29">
        <v>2</v>
      </c>
      <c r="AT189" s="30">
        <v>2</v>
      </c>
      <c r="AU189" s="25"/>
      <c r="AV189" s="27"/>
      <c r="AW189" s="31"/>
      <c r="AX189" s="29">
        <v>1</v>
      </c>
      <c r="AY189" s="32"/>
      <c r="AZ189" s="25"/>
      <c r="BA189" s="33">
        <v>6</v>
      </c>
      <c r="BB189" s="31"/>
      <c r="BC189" s="31"/>
      <c r="BD189" s="34"/>
      <c r="BE189" s="26"/>
      <c r="BF189" s="26"/>
      <c r="BG189" s="26"/>
      <c r="BH189" s="27">
        <v>1</v>
      </c>
      <c r="BI189" s="27">
        <v>0</v>
      </c>
      <c r="BJ189" s="28">
        <f t="shared" si="23"/>
        <v>10</v>
      </c>
      <c r="BK189" s="32"/>
      <c r="BL189" s="32"/>
      <c r="BM189" s="35"/>
      <c r="BN189" s="29">
        <v>2</v>
      </c>
      <c r="BO189" s="25"/>
      <c r="BP189" s="36">
        <v>0</v>
      </c>
      <c r="BQ189" s="36">
        <v>8</v>
      </c>
      <c r="BR189" s="37">
        <f>--_xlfn.CONCAT(BP189:BQ189)</f>
        <v>8</v>
      </c>
      <c r="BS189" s="38">
        <v>1</v>
      </c>
      <c r="BT189" s="38" t="s">
        <v>54</v>
      </c>
      <c r="BU189" s="40" t="s">
        <v>81</v>
      </c>
      <c r="BV189" s="39" t="s">
        <v>82</v>
      </c>
      <c r="BW189" s="39"/>
      <c r="BX189" s="39"/>
      <c r="BY189" s="39"/>
      <c r="BZ189" s="39" t="s">
        <v>83</v>
      </c>
      <c r="CA189" s="40">
        <v>3</v>
      </c>
      <c r="CB189" s="40">
        <v>3</v>
      </c>
      <c r="CC189" s="40">
        <v>3</v>
      </c>
      <c r="CD189" s="40"/>
      <c r="CE189" s="40"/>
      <c r="CF189" s="40"/>
      <c r="CG189" s="40">
        <v>1</v>
      </c>
      <c r="CH189" s="40">
        <v>1</v>
      </c>
      <c r="CI189" s="24"/>
      <c r="CM189">
        <v>3</v>
      </c>
      <c r="CN189" s="40">
        <v>2</v>
      </c>
    </row>
    <row r="190" spans="1:92" x14ac:dyDescent="0.25">
      <c r="A190">
        <v>115</v>
      </c>
      <c r="B190" s="21">
        <v>43663</v>
      </c>
      <c r="C190">
        <v>137</v>
      </c>
      <c r="D190">
        <v>6</v>
      </c>
      <c r="E190" t="s">
        <v>52</v>
      </c>
      <c r="F190">
        <v>1</v>
      </c>
      <c r="G190">
        <v>3</v>
      </c>
      <c r="I190" t="s">
        <v>92</v>
      </c>
      <c r="J190" s="22">
        <f>COUNTIF($C135:C$754,C190)</f>
        <v>10</v>
      </c>
      <c r="K190" s="23"/>
      <c r="L190">
        <f>--_xlfn.CONCAT(M190:N190)</f>
        <v>6</v>
      </c>
      <c r="M190" s="24">
        <v>0</v>
      </c>
      <c r="N190" s="24">
        <v>6</v>
      </c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5">
        <v>1</v>
      </c>
      <c r="AK190" s="26">
        <v>5</v>
      </c>
      <c r="AL190" s="27">
        <v>0</v>
      </c>
      <c r="AM190" s="27">
        <v>1</v>
      </c>
      <c r="AN190" s="28">
        <f>--_xlfn.CONCAT(AL190:AM190)</f>
        <v>1</v>
      </c>
      <c r="AO190" s="29">
        <v>4</v>
      </c>
      <c r="AP190" s="30">
        <v>1</v>
      </c>
      <c r="AQ190" s="27">
        <v>6</v>
      </c>
      <c r="AR190" s="31">
        <v>1</v>
      </c>
      <c r="AS190" s="29">
        <v>4</v>
      </c>
      <c r="AT190" s="30">
        <v>4</v>
      </c>
      <c r="AU190" s="25"/>
      <c r="AV190" s="27"/>
      <c r="AW190" s="31"/>
      <c r="AX190" s="29"/>
      <c r="AY190" s="32"/>
      <c r="AZ190" s="25"/>
      <c r="BA190" s="33"/>
      <c r="BB190" s="31"/>
      <c r="BC190" s="31"/>
      <c r="BD190" s="34"/>
      <c r="BE190" s="26"/>
      <c r="BF190" s="26"/>
      <c r="BG190" s="26"/>
      <c r="BH190" s="27">
        <v>1</v>
      </c>
      <c r="BI190" s="27">
        <v>0</v>
      </c>
      <c r="BJ190" s="28">
        <f t="shared" si="23"/>
        <v>10</v>
      </c>
      <c r="BK190" s="32"/>
      <c r="BL190" s="32"/>
      <c r="BM190" s="35"/>
      <c r="BN190" s="29">
        <v>2</v>
      </c>
      <c r="BO190" s="25"/>
      <c r="BP190" s="36">
        <v>0</v>
      </c>
      <c r="BQ190" s="36">
        <v>7</v>
      </c>
      <c r="BR190" s="37">
        <f>--_xlfn.CONCAT(BP190:BQ190)</f>
        <v>7</v>
      </c>
      <c r="BS190" s="38">
        <v>5</v>
      </c>
      <c r="BT190" s="38" t="s">
        <v>76</v>
      </c>
      <c r="BU190" s="40" t="s">
        <v>77</v>
      </c>
      <c r="BV190" s="39" t="s">
        <v>78</v>
      </c>
      <c r="BW190" s="39"/>
      <c r="BX190" s="39"/>
      <c r="BY190" s="39"/>
      <c r="BZ190" s="39" t="s">
        <v>79</v>
      </c>
      <c r="CA190" s="40">
        <v>4</v>
      </c>
      <c r="CB190" s="40">
        <v>4</v>
      </c>
      <c r="CC190" s="40">
        <v>4</v>
      </c>
      <c r="CD190" s="40"/>
      <c r="CE190" s="40"/>
      <c r="CF190" s="40"/>
      <c r="CG190" s="40">
        <v>2</v>
      </c>
      <c r="CH190" s="40">
        <v>2</v>
      </c>
      <c r="CI190" s="24"/>
      <c r="CM190">
        <v>3</v>
      </c>
      <c r="CN190" s="40">
        <v>2</v>
      </c>
    </row>
    <row r="191" spans="1:92" x14ac:dyDescent="0.25">
      <c r="A191" s="40">
        <v>144</v>
      </c>
      <c r="B191" s="44">
        <v>43663</v>
      </c>
      <c r="C191" s="40">
        <v>140</v>
      </c>
      <c r="D191" s="40">
        <v>40</v>
      </c>
      <c r="E191" s="40" t="s">
        <v>52</v>
      </c>
      <c r="F191">
        <v>1</v>
      </c>
      <c r="G191">
        <v>3</v>
      </c>
      <c r="H191" s="40">
        <v>140</v>
      </c>
      <c r="I191" s="40" t="s">
        <v>91</v>
      </c>
      <c r="J191" s="45">
        <f>COUNTIF($C$190:C282,C191)</f>
        <v>1</v>
      </c>
      <c r="K191" s="46">
        <v>1</v>
      </c>
      <c r="L191" s="40">
        <f>--_xlfn.CONCAT(M191:O191)</f>
        <v>40</v>
      </c>
      <c r="M191" s="39">
        <v>4</v>
      </c>
      <c r="N191" s="39">
        <v>0</v>
      </c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47"/>
      <c r="AK191" s="48"/>
      <c r="AL191" s="38"/>
      <c r="AM191" s="38"/>
      <c r="AN191" s="49"/>
      <c r="AO191" s="36"/>
      <c r="AP191" s="50"/>
      <c r="AQ191" s="38">
        <v>1</v>
      </c>
      <c r="AR191" s="51">
        <v>1</v>
      </c>
      <c r="AS191" s="36">
        <v>3</v>
      </c>
      <c r="AT191" s="50">
        <v>3</v>
      </c>
      <c r="AU191" s="47"/>
      <c r="AV191" s="38"/>
      <c r="AW191" s="51"/>
      <c r="AX191" s="36"/>
      <c r="AY191" s="52"/>
      <c r="AZ191" s="47"/>
      <c r="BA191" s="53"/>
      <c r="BB191" s="51"/>
      <c r="BC191" s="51"/>
      <c r="BD191" s="54"/>
      <c r="BE191" s="48"/>
      <c r="BF191" s="48"/>
      <c r="BG191" s="48"/>
      <c r="BH191" s="38">
        <v>1</v>
      </c>
      <c r="BI191" s="38">
        <v>0</v>
      </c>
      <c r="BJ191" s="49">
        <f t="shared" si="23"/>
        <v>10</v>
      </c>
      <c r="BK191" s="52"/>
      <c r="BL191" s="52"/>
      <c r="BM191" s="55"/>
      <c r="BN191" s="36">
        <v>2</v>
      </c>
      <c r="BO191" s="47"/>
      <c r="BP191" s="36"/>
      <c r="BQ191" s="36"/>
      <c r="BR191" s="56">
        <v>36</v>
      </c>
      <c r="BS191" s="38">
        <v>13</v>
      </c>
      <c r="BT191" s="39"/>
      <c r="BU191" s="40" t="s">
        <v>101</v>
      </c>
      <c r="BV191" s="39" t="s">
        <v>102</v>
      </c>
      <c r="BW191" s="39"/>
      <c r="BX191" s="39"/>
      <c r="BY191" s="39"/>
      <c r="BZ191" s="39" t="s">
        <v>103</v>
      </c>
      <c r="CA191" s="40" t="s">
        <v>104</v>
      </c>
      <c r="CB191" s="40">
        <v>28</v>
      </c>
      <c r="CC191" s="40" t="s">
        <v>104</v>
      </c>
      <c r="CD191" s="40"/>
      <c r="CE191" s="40"/>
      <c r="CF191" s="40"/>
      <c r="CG191" s="40"/>
      <c r="CH191" s="40"/>
      <c r="CI191" s="40"/>
      <c r="CJ191" s="40"/>
      <c r="CK191" s="40"/>
      <c r="CM191">
        <v>3</v>
      </c>
      <c r="CN191" s="40">
        <v>2</v>
      </c>
    </row>
    <row r="192" spans="1:92" x14ac:dyDescent="0.25">
      <c r="A192">
        <v>186</v>
      </c>
      <c r="B192" s="21">
        <v>43663</v>
      </c>
      <c r="C192">
        <v>148</v>
      </c>
      <c r="D192">
        <v>24</v>
      </c>
      <c r="E192" t="s">
        <v>52</v>
      </c>
      <c r="F192">
        <v>1</v>
      </c>
      <c r="G192">
        <v>3</v>
      </c>
      <c r="H192">
        <v>148</v>
      </c>
      <c r="I192" t="s">
        <v>163</v>
      </c>
      <c r="J192" s="22">
        <f>COUNTIF($C$95:C387,C192)</f>
        <v>24</v>
      </c>
      <c r="K192" s="23">
        <v>3</v>
      </c>
      <c r="L192">
        <f>--_xlfn.CONCAT(M192:N192)</f>
        <v>24</v>
      </c>
      <c r="M192" s="24">
        <v>2</v>
      </c>
      <c r="N192" s="24">
        <v>4</v>
      </c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5">
        <v>4</v>
      </c>
      <c r="AK192" s="26">
        <v>7</v>
      </c>
      <c r="AL192" s="27"/>
      <c r="AM192" s="27"/>
      <c r="AN192" s="28"/>
      <c r="AO192" s="29"/>
      <c r="AP192" s="30">
        <v>1</v>
      </c>
      <c r="AQ192" s="27">
        <v>5</v>
      </c>
      <c r="AR192" s="31">
        <v>1</v>
      </c>
      <c r="AS192" s="29">
        <v>4</v>
      </c>
      <c r="AT192" s="30">
        <v>4</v>
      </c>
      <c r="AU192" s="25"/>
      <c r="AV192" s="27"/>
      <c r="AW192" s="31"/>
      <c r="AX192" s="29"/>
      <c r="AY192" s="32"/>
      <c r="AZ192" s="25"/>
      <c r="BA192" s="33">
        <v>4</v>
      </c>
      <c r="BB192" s="31">
        <v>3</v>
      </c>
      <c r="BC192" s="31">
        <v>1</v>
      </c>
      <c r="BD192" s="34">
        <f>--_xlfn.CONCAT(BB192:BC192)</f>
        <v>31</v>
      </c>
      <c r="BE192" s="26"/>
      <c r="BF192" s="26"/>
      <c r="BG192" s="26"/>
      <c r="BH192" s="27">
        <v>1</v>
      </c>
      <c r="BI192" s="27">
        <v>0</v>
      </c>
      <c r="BJ192" s="28">
        <f t="shared" si="23"/>
        <v>10</v>
      </c>
      <c r="BK192" s="32"/>
      <c r="BL192" s="32"/>
      <c r="BM192" s="35"/>
      <c r="BN192" s="29">
        <v>2</v>
      </c>
      <c r="BO192" s="25"/>
      <c r="BP192" s="36"/>
      <c r="BQ192" s="36"/>
      <c r="BR192" s="57">
        <v>33</v>
      </c>
      <c r="BS192" s="38" t="s">
        <v>141</v>
      </c>
      <c r="BT192" s="38" t="s">
        <v>86</v>
      </c>
      <c r="BU192" s="40" t="s">
        <v>142</v>
      </c>
      <c r="BV192" s="39" t="s">
        <v>143</v>
      </c>
      <c r="BW192" s="39">
        <v>31</v>
      </c>
      <c r="BX192" s="39"/>
      <c r="BY192" t="s">
        <v>154</v>
      </c>
      <c r="BZ192" s="39" t="s">
        <v>89</v>
      </c>
      <c r="CA192" s="40" t="s">
        <v>144</v>
      </c>
      <c r="CB192" s="40">
        <v>19</v>
      </c>
      <c r="CC192" s="42" t="s">
        <v>144</v>
      </c>
      <c r="CD192" s="40"/>
      <c r="CE192" s="40"/>
      <c r="CF192" s="40"/>
      <c r="CG192" s="40">
        <v>15</v>
      </c>
      <c r="CH192" s="40">
        <v>0</v>
      </c>
      <c r="CI192" s="24"/>
      <c r="CM192">
        <v>3</v>
      </c>
      <c r="CN192" s="40">
        <v>2</v>
      </c>
    </row>
    <row r="193" spans="1:92" x14ac:dyDescent="0.25">
      <c r="A193" s="40">
        <v>189</v>
      </c>
      <c r="B193" s="44">
        <v>43663</v>
      </c>
      <c r="C193" s="40">
        <v>148</v>
      </c>
      <c r="D193" s="40">
        <v>32</v>
      </c>
      <c r="E193" s="40" t="s">
        <v>52</v>
      </c>
      <c r="F193">
        <v>1</v>
      </c>
      <c r="G193">
        <v>3</v>
      </c>
      <c r="H193" s="40"/>
      <c r="I193" s="40" t="s">
        <v>163</v>
      </c>
      <c r="J193" s="45">
        <f>COUNTIF($C$119:C364,C193)</f>
        <v>22</v>
      </c>
      <c r="K193" s="46"/>
      <c r="L193" s="40">
        <f>--_xlfn.CONCAT(M193:N193)</f>
        <v>32</v>
      </c>
      <c r="M193" s="39">
        <v>3</v>
      </c>
      <c r="N193" s="39">
        <v>2</v>
      </c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47">
        <v>4</v>
      </c>
      <c r="AK193" s="48">
        <v>7</v>
      </c>
      <c r="AL193" s="38"/>
      <c r="AM193" s="38"/>
      <c r="AN193" s="49"/>
      <c r="AO193" s="36"/>
      <c r="AP193" s="50">
        <v>1</v>
      </c>
      <c r="AQ193" s="38">
        <v>2</v>
      </c>
      <c r="AR193" s="51">
        <v>1</v>
      </c>
      <c r="AS193" s="36">
        <v>2</v>
      </c>
      <c r="AT193" s="50">
        <v>7</v>
      </c>
      <c r="AU193" s="47"/>
      <c r="AV193" s="38"/>
      <c r="AW193" s="51"/>
      <c r="AX193" s="36"/>
      <c r="AY193" s="52"/>
      <c r="AZ193" s="47"/>
      <c r="BA193" s="53">
        <v>4</v>
      </c>
      <c r="BB193" s="51">
        <v>3</v>
      </c>
      <c r="BC193" s="51">
        <v>7</v>
      </c>
      <c r="BD193" s="54">
        <f>--_xlfn.CONCAT(BB193:BC193)</f>
        <v>37</v>
      </c>
      <c r="BE193" s="48"/>
      <c r="BF193" s="48"/>
      <c r="BG193" s="48"/>
      <c r="BH193" s="38">
        <v>1</v>
      </c>
      <c r="BI193" s="38">
        <v>0</v>
      </c>
      <c r="BJ193" s="49">
        <f t="shared" si="23"/>
        <v>10</v>
      </c>
      <c r="BK193" s="52"/>
      <c r="BL193" s="52"/>
      <c r="BM193" s="55"/>
      <c r="BN193" s="36">
        <v>2</v>
      </c>
      <c r="BO193" s="47"/>
      <c r="BP193" s="36"/>
      <c r="BQ193" s="36"/>
      <c r="BR193" s="57">
        <v>33</v>
      </c>
      <c r="BS193" s="38" t="s">
        <v>141</v>
      </c>
      <c r="BT193" s="38" t="s">
        <v>86</v>
      </c>
      <c r="BU193" s="40" t="s">
        <v>142</v>
      </c>
      <c r="BV193" s="39" t="s">
        <v>143</v>
      </c>
      <c r="BW193" s="38">
        <v>37</v>
      </c>
      <c r="BX193" s="38" t="s">
        <v>95</v>
      </c>
      <c r="BY193" s="42" t="s">
        <v>193</v>
      </c>
      <c r="BZ193" s="39" t="s">
        <v>89</v>
      </c>
      <c r="CA193" s="40">
        <v>18</v>
      </c>
      <c r="CB193" s="40">
        <v>21</v>
      </c>
      <c r="CC193" s="42">
        <v>18</v>
      </c>
      <c r="CD193" s="40"/>
      <c r="CE193" s="40"/>
      <c r="CF193" s="40"/>
      <c r="CG193" s="40">
        <v>9</v>
      </c>
      <c r="CH193" s="40">
        <v>0</v>
      </c>
      <c r="CI193" s="39" t="s">
        <v>194</v>
      </c>
      <c r="CJ193" s="40"/>
      <c r="CK193" s="40"/>
      <c r="CL193" t="s">
        <v>182</v>
      </c>
      <c r="CM193">
        <v>3</v>
      </c>
      <c r="CN193" s="40">
        <v>2</v>
      </c>
    </row>
    <row r="194" spans="1:92" x14ac:dyDescent="0.25">
      <c r="A194">
        <v>194</v>
      </c>
      <c r="B194" s="21">
        <v>43663</v>
      </c>
      <c r="C194">
        <v>148</v>
      </c>
      <c r="D194">
        <v>5</v>
      </c>
      <c r="E194" t="s">
        <v>52</v>
      </c>
      <c r="F194">
        <v>1</v>
      </c>
      <c r="G194">
        <v>3</v>
      </c>
      <c r="H194">
        <v>148</v>
      </c>
      <c r="I194" t="s">
        <v>163</v>
      </c>
      <c r="J194" s="22">
        <f>COUNTIF($C$12:C194,C194)</f>
        <v>11</v>
      </c>
      <c r="K194" s="23">
        <v>1</v>
      </c>
      <c r="L194">
        <f>--_xlfn.CONCAT(M194:N194)</f>
        <v>5</v>
      </c>
      <c r="M194" s="24">
        <v>0</v>
      </c>
      <c r="N194" s="24">
        <v>5</v>
      </c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5">
        <v>1</v>
      </c>
      <c r="AK194" s="26">
        <v>1</v>
      </c>
      <c r="AL194" s="27">
        <v>0</v>
      </c>
      <c r="AM194" s="27">
        <v>1</v>
      </c>
      <c r="AN194" s="28">
        <f>--_xlfn.CONCAT(AL194:AM194)</f>
        <v>1</v>
      </c>
      <c r="AO194" s="29">
        <v>1</v>
      </c>
      <c r="AP194" s="30">
        <v>1</v>
      </c>
      <c r="AQ194" s="27">
        <v>5</v>
      </c>
      <c r="AR194" s="31">
        <v>1</v>
      </c>
      <c r="AS194" s="29">
        <v>1</v>
      </c>
      <c r="AT194" s="30">
        <v>1</v>
      </c>
      <c r="AU194" s="25"/>
      <c r="AV194" s="27"/>
      <c r="AW194" s="31"/>
      <c r="AX194" s="29"/>
      <c r="AY194" s="32"/>
      <c r="AZ194" s="25"/>
      <c r="BA194" s="33"/>
      <c r="BB194" s="31"/>
      <c r="BC194" s="31"/>
      <c r="BD194" s="34"/>
      <c r="BE194" s="26"/>
      <c r="BF194" s="26"/>
      <c r="BG194" s="26"/>
      <c r="BH194" s="27">
        <v>1</v>
      </c>
      <c r="BI194" s="27">
        <v>0</v>
      </c>
      <c r="BJ194" s="28">
        <f t="shared" ref="BJ194:BJ237" si="30">--_xlfn.CONCAT(BH194:BI194)</f>
        <v>10</v>
      </c>
      <c r="BK194" s="32"/>
      <c r="BL194" s="32"/>
      <c r="BM194" s="35"/>
      <c r="BN194" s="29">
        <v>2</v>
      </c>
      <c r="BO194" s="25"/>
      <c r="BP194" s="36">
        <v>2</v>
      </c>
      <c r="BQ194" s="36">
        <v>0</v>
      </c>
      <c r="BR194" s="37">
        <f>--_xlfn.CONCAT(BP194:BQ194)</f>
        <v>20</v>
      </c>
      <c r="BS194" s="38" t="s">
        <v>66</v>
      </c>
      <c r="BT194" s="38" t="s">
        <v>60</v>
      </c>
      <c r="BU194" s="40" t="s">
        <v>67</v>
      </c>
      <c r="BV194" s="39" t="s">
        <v>68</v>
      </c>
      <c r="BW194" s="39"/>
      <c r="BX194" s="39"/>
      <c r="BY194" s="39"/>
      <c r="BZ194" s="39" t="s">
        <v>69</v>
      </c>
      <c r="CA194" s="40">
        <v>9</v>
      </c>
      <c r="CB194" s="40">
        <v>9</v>
      </c>
      <c r="CC194" s="40">
        <v>9</v>
      </c>
      <c r="CD194" s="40"/>
      <c r="CE194" s="40"/>
      <c r="CF194" s="40"/>
      <c r="CG194" s="40">
        <v>5</v>
      </c>
      <c r="CH194" s="40">
        <v>4</v>
      </c>
      <c r="CI194" s="24"/>
      <c r="CM194">
        <v>3</v>
      </c>
      <c r="CN194" s="40">
        <v>1</v>
      </c>
    </row>
    <row r="195" spans="1:92" x14ac:dyDescent="0.25">
      <c r="A195">
        <v>195</v>
      </c>
      <c r="B195" s="21">
        <v>43663</v>
      </c>
      <c r="C195">
        <v>148</v>
      </c>
      <c r="D195">
        <v>70</v>
      </c>
      <c r="E195" t="s">
        <v>52</v>
      </c>
      <c r="F195">
        <v>1</v>
      </c>
      <c r="G195">
        <v>3</v>
      </c>
      <c r="H195">
        <v>148</v>
      </c>
      <c r="I195" t="s">
        <v>171</v>
      </c>
      <c r="J195" s="22">
        <f>COUNTIF($A$85:C195,C195)</f>
        <v>11</v>
      </c>
      <c r="K195" s="23">
        <v>2</v>
      </c>
      <c r="L195">
        <f>--_xlfn.CONCAT(M195:O195)</f>
        <v>70</v>
      </c>
      <c r="M195" s="24">
        <v>7</v>
      </c>
      <c r="N195" s="24">
        <v>0</v>
      </c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5">
        <v>5</v>
      </c>
      <c r="AK195" s="26"/>
      <c r="AL195" s="27"/>
      <c r="AM195" s="27"/>
      <c r="AN195" s="28"/>
      <c r="AO195" s="29"/>
      <c r="AP195" s="30">
        <v>1</v>
      </c>
      <c r="AQ195" s="27">
        <v>2</v>
      </c>
      <c r="AR195" s="31">
        <v>1</v>
      </c>
      <c r="AS195" s="29">
        <v>2</v>
      </c>
      <c r="AT195" s="30">
        <v>7</v>
      </c>
      <c r="AU195" s="25"/>
      <c r="AV195" s="27"/>
      <c r="AW195" s="31"/>
      <c r="AX195" s="29"/>
      <c r="AY195" s="32"/>
      <c r="AZ195" s="25"/>
      <c r="BA195" s="33"/>
      <c r="BB195" s="31"/>
      <c r="BC195" s="31"/>
      <c r="BD195" s="34"/>
      <c r="BE195" s="26"/>
      <c r="BF195" s="26"/>
      <c r="BG195" s="26"/>
      <c r="BH195" s="27">
        <v>1</v>
      </c>
      <c r="BI195" s="27">
        <v>0</v>
      </c>
      <c r="BJ195" s="28">
        <f t="shared" si="30"/>
        <v>10</v>
      </c>
      <c r="BK195" s="32"/>
      <c r="BL195" s="32"/>
      <c r="BM195" s="35"/>
      <c r="BN195" s="29">
        <v>2</v>
      </c>
      <c r="BO195" s="25">
        <v>3</v>
      </c>
      <c r="BP195" s="36"/>
      <c r="BQ195" s="36"/>
      <c r="BR195" s="57">
        <v>31</v>
      </c>
      <c r="BS195" s="38">
        <v>1</v>
      </c>
      <c r="BT195" s="38" t="s">
        <v>54</v>
      </c>
      <c r="BU195" s="40" t="s">
        <v>165</v>
      </c>
      <c r="BV195" s="24" t="s">
        <v>166</v>
      </c>
      <c r="BW195" s="24"/>
      <c r="BX195" s="24"/>
      <c r="BY195" s="24"/>
      <c r="BZ195" s="39" t="s">
        <v>57</v>
      </c>
      <c r="CA195" s="40">
        <v>5</v>
      </c>
      <c r="CB195" s="40">
        <v>5</v>
      </c>
      <c r="CC195" s="40">
        <v>5</v>
      </c>
      <c r="CD195" s="40"/>
      <c r="CE195" s="40"/>
      <c r="CF195" s="40"/>
      <c r="CG195" s="40">
        <v>3</v>
      </c>
      <c r="CH195" s="40">
        <v>1</v>
      </c>
      <c r="CI195" s="24"/>
      <c r="CM195">
        <v>3</v>
      </c>
      <c r="CN195" s="40">
        <v>1</v>
      </c>
    </row>
    <row r="196" spans="1:92" x14ac:dyDescent="0.25">
      <c r="A196">
        <v>181</v>
      </c>
      <c r="B196" s="21">
        <v>43663</v>
      </c>
      <c r="C196">
        <v>148</v>
      </c>
      <c r="D196">
        <v>17</v>
      </c>
      <c r="E196" t="s">
        <v>52</v>
      </c>
      <c r="F196">
        <v>1</v>
      </c>
      <c r="G196">
        <v>3</v>
      </c>
      <c r="H196">
        <v>148</v>
      </c>
      <c r="I196" t="s">
        <v>163</v>
      </c>
      <c r="J196" s="22">
        <f>COUNTIF($C$154:C340,C196)</f>
        <v>18</v>
      </c>
      <c r="K196" s="22">
        <v>1</v>
      </c>
      <c r="L196">
        <f>--_xlfn.CONCAT(M196:N196)</f>
        <v>17</v>
      </c>
      <c r="M196" s="24">
        <v>1</v>
      </c>
      <c r="N196" s="24">
        <v>7</v>
      </c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5">
        <v>1</v>
      </c>
      <c r="AK196" s="26">
        <v>5</v>
      </c>
      <c r="AL196" s="27">
        <v>1</v>
      </c>
      <c r="AM196" s="27">
        <v>3</v>
      </c>
      <c r="AN196" s="28">
        <f t="shared" ref="AN196:AN214" si="31">--_xlfn.CONCAT(AL196:AM196)</f>
        <v>13</v>
      </c>
      <c r="AO196" s="29">
        <v>1</v>
      </c>
      <c r="AP196" s="30">
        <v>1</v>
      </c>
      <c r="AQ196" s="27">
        <v>4</v>
      </c>
      <c r="AR196" s="31">
        <v>1</v>
      </c>
      <c r="AS196" s="29">
        <v>1</v>
      </c>
      <c r="AT196" s="30">
        <v>4</v>
      </c>
      <c r="AU196" s="25"/>
      <c r="AV196" s="27"/>
      <c r="AW196" s="31"/>
      <c r="AX196" s="29"/>
      <c r="AY196" s="32"/>
      <c r="AZ196" s="25"/>
      <c r="BA196" s="33"/>
      <c r="BB196" s="31"/>
      <c r="BC196" s="31"/>
      <c r="BD196" s="34"/>
      <c r="BE196" s="26"/>
      <c r="BF196" s="26"/>
      <c r="BG196" s="26"/>
      <c r="BH196" s="27">
        <v>1</v>
      </c>
      <c r="BI196" s="27">
        <v>1</v>
      </c>
      <c r="BJ196" s="28">
        <f t="shared" si="30"/>
        <v>11</v>
      </c>
      <c r="BK196" s="32">
        <v>1</v>
      </c>
      <c r="BL196" s="32">
        <v>5</v>
      </c>
      <c r="BM196" s="35">
        <f t="shared" ref="BM196:BM203" si="32">--_xlfn.CONCAT(BK196:BL196)</f>
        <v>15</v>
      </c>
      <c r="BN196" s="29">
        <v>2</v>
      </c>
      <c r="BO196" s="25"/>
      <c r="BP196" s="36">
        <v>0</v>
      </c>
      <c r="BQ196" s="36">
        <v>7</v>
      </c>
      <c r="BR196" s="37">
        <f t="shared" ref="BR196:BR214" si="33">--_xlfn.CONCAT(BP196:BQ196)</f>
        <v>7</v>
      </c>
      <c r="BS196" s="38">
        <v>11</v>
      </c>
      <c r="BT196" s="38" t="s">
        <v>76</v>
      </c>
      <c r="BU196" s="40" t="s">
        <v>134</v>
      </c>
      <c r="BV196" s="39" t="s">
        <v>135</v>
      </c>
      <c r="BW196" s="39"/>
      <c r="BX196" s="39"/>
      <c r="BY196" s="39"/>
      <c r="BZ196" s="39" t="s">
        <v>159</v>
      </c>
      <c r="CA196" s="40" t="s">
        <v>160</v>
      </c>
      <c r="CB196" s="40">
        <v>10</v>
      </c>
      <c r="CC196" s="40" t="s">
        <v>160</v>
      </c>
      <c r="CD196" s="40"/>
      <c r="CE196" s="40"/>
      <c r="CF196" s="40"/>
      <c r="CG196" s="40">
        <v>10</v>
      </c>
      <c r="CH196" s="40">
        <v>6</v>
      </c>
      <c r="CI196" s="24"/>
      <c r="CJ196" s="24"/>
      <c r="CM196">
        <v>3</v>
      </c>
      <c r="CN196" s="40">
        <v>1</v>
      </c>
    </row>
    <row r="197" spans="1:92" x14ac:dyDescent="0.25">
      <c r="A197">
        <v>865</v>
      </c>
      <c r="B197" s="21">
        <v>43648</v>
      </c>
      <c r="C197">
        <v>49</v>
      </c>
      <c r="D197">
        <v>16</v>
      </c>
      <c r="E197" t="s">
        <v>58</v>
      </c>
      <c r="F197">
        <v>1</v>
      </c>
      <c r="G197">
        <v>1</v>
      </c>
      <c r="I197" t="s">
        <v>59</v>
      </c>
      <c r="J197" s="22">
        <f>COUNTIF($A41:C$754,C197)</f>
        <v>17</v>
      </c>
      <c r="K197" s="23"/>
      <c r="L197">
        <f>--_xlfn.CONCAT(M197:O197)</f>
        <v>16</v>
      </c>
      <c r="M197" s="24">
        <v>1</v>
      </c>
      <c r="N197" s="24">
        <v>6</v>
      </c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5">
        <v>1</v>
      </c>
      <c r="AK197" s="26">
        <v>1</v>
      </c>
      <c r="AL197" s="27">
        <v>3</v>
      </c>
      <c r="AM197" s="27">
        <v>8</v>
      </c>
      <c r="AN197" s="28">
        <f t="shared" si="31"/>
        <v>38</v>
      </c>
      <c r="AO197" s="29">
        <v>1</v>
      </c>
      <c r="AP197" s="30">
        <v>1</v>
      </c>
      <c r="AQ197" s="27">
        <v>6</v>
      </c>
      <c r="AR197" s="31">
        <v>1</v>
      </c>
      <c r="AS197" s="29">
        <v>1</v>
      </c>
      <c r="AT197" s="30">
        <v>1</v>
      </c>
      <c r="AU197" s="25"/>
      <c r="AV197" s="27"/>
      <c r="AW197" s="31"/>
      <c r="AX197" s="29"/>
      <c r="AY197" s="32"/>
      <c r="AZ197" s="25"/>
      <c r="BA197" s="33"/>
      <c r="BB197" s="31"/>
      <c r="BC197" s="31"/>
      <c r="BD197" s="34"/>
      <c r="BE197" s="26"/>
      <c r="BF197" s="26"/>
      <c r="BG197" s="26"/>
      <c r="BH197" s="27">
        <v>1</v>
      </c>
      <c r="BI197" s="27">
        <v>1</v>
      </c>
      <c r="BJ197" s="28">
        <f t="shared" si="30"/>
        <v>11</v>
      </c>
      <c r="BK197" s="32">
        <v>2</v>
      </c>
      <c r="BL197" s="32">
        <v>5</v>
      </c>
      <c r="BM197" s="35">
        <f t="shared" si="32"/>
        <v>25</v>
      </c>
      <c r="BN197" s="29">
        <v>2</v>
      </c>
      <c r="BO197" s="25"/>
      <c r="BP197" s="36">
        <v>0</v>
      </c>
      <c r="BQ197" s="36">
        <v>2</v>
      </c>
      <c r="BR197" s="37">
        <f t="shared" si="33"/>
        <v>2</v>
      </c>
      <c r="BS197" s="38">
        <v>1</v>
      </c>
      <c r="BT197" s="38" t="s">
        <v>54</v>
      </c>
      <c r="BU197" t="s">
        <v>55</v>
      </c>
      <c r="BV197" s="24" t="s">
        <v>56</v>
      </c>
      <c r="BW197" s="24"/>
      <c r="BX197" s="24"/>
      <c r="BY197" s="24"/>
      <c r="BZ197" s="39" t="s">
        <v>57</v>
      </c>
      <c r="CA197" s="40">
        <v>5</v>
      </c>
      <c r="CB197" s="40">
        <v>5</v>
      </c>
      <c r="CC197" s="40">
        <v>5</v>
      </c>
      <c r="CD197" s="40"/>
      <c r="CE197" s="40"/>
      <c r="CF197" s="40"/>
      <c r="CG197" s="40">
        <v>3</v>
      </c>
      <c r="CH197" s="40">
        <v>1</v>
      </c>
      <c r="CM197">
        <v>1</v>
      </c>
      <c r="CN197" s="40">
        <v>1</v>
      </c>
    </row>
    <row r="198" spans="1:92" x14ac:dyDescent="0.25">
      <c r="A198">
        <v>149</v>
      </c>
      <c r="B198" s="21">
        <v>43663</v>
      </c>
      <c r="C198">
        <v>141</v>
      </c>
      <c r="D198">
        <v>14</v>
      </c>
      <c r="E198" t="s">
        <v>52</v>
      </c>
      <c r="F198">
        <v>1</v>
      </c>
      <c r="G198">
        <v>3</v>
      </c>
      <c r="I198" t="s">
        <v>53</v>
      </c>
      <c r="J198" s="22">
        <f>COUNTIF($C145:C$754,C198)</f>
        <v>4</v>
      </c>
      <c r="K198" s="23"/>
      <c r="L198">
        <f>--_xlfn.CONCAT(M198:N198)</f>
        <v>14</v>
      </c>
      <c r="M198" s="24">
        <v>1</v>
      </c>
      <c r="N198" s="24">
        <v>4</v>
      </c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5">
        <v>1</v>
      </c>
      <c r="AK198" s="26">
        <v>1</v>
      </c>
      <c r="AL198" s="27">
        <v>0</v>
      </c>
      <c r="AM198" s="27">
        <v>1</v>
      </c>
      <c r="AN198" s="28">
        <f t="shared" si="31"/>
        <v>1</v>
      </c>
      <c r="AO198" s="29">
        <v>1</v>
      </c>
      <c r="AP198" s="30">
        <v>1</v>
      </c>
      <c r="AQ198" s="27">
        <v>5</v>
      </c>
      <c r="AR198" s="31">
        <v>1</v>
      </c>
      <c r="AS198" s="29">
        <v>4</v>
      </c>
      <c r="AT198" s="30">
        <v>4</v>
      </c>
      <c r="AU198" s="25"/>
      <c r="AV198" s="27"/>
      <c r="AW198" s="31"/>
      <c r="AX198" s="29"/>
      <c r="AY198" s="32"/>
      <c r="AZ198" s="25"/>
      <c r="BA198" s="33"/>
      <c r="BB198" s="31"/>
      <c r="BC198" s="31"/>
      <c r="BD198" s="34"/>
      <c r="BE198" s="26"/>
      <c r="BF198" s="26"/>
      <c r="BG198" s="26"/>
      <c r="BH198" s="27">
        <v>1</v>
      </c>
      <c r="BI198" s="27">
        <v>1</v>
      </c>
      <c r="BJ198" s="28">
        <f t="shared" si="30"/>
        <v>11</v>
      </c>
      <c r="BK198" s="32">
        <v>2</v>
      </c>
      <c r="BL198" s="32">
        <v>5</v>
      </c>
      <c r="BM198" s="35">
        <f t="shared" si="32"/>
        <v>25</v>
      </c>
      <c r="BN198" s="29">
        <v>2</v>
      </c>
      <c r="BO198" s="25"/>
      <c r="BP198" s="36">
        <v>2</v>
      </c>
      <c r="BQ198" s="36">
        <v>6</v>
      </c>
      <c r="BR198" s="37">
        <f t="shared" si="33"/>
        <v>26</v>
      </c>
      <c r="BS198" s="38">
        <v>1</v>
      </c>
      <c r="BT198" s="38" t="s">
        <v>54</v>
      </c>
      <c r="BU198" s="40" t="s">
        <v>81</v>
      </c>
      <c r="BV198" s="39" t="s">
        <v>82</v>
      </c>
      <c r="BW198" s="39"/>
      <c r="BX198" s="39"/>
      <c r="BY198" s="39"/>
      <c r="BZ198" s="39" t="s">
        <v>83</v>
      </c>
      <c r="CA198" s="40">
        <v>3</v>
      </c>
      <c r="CB198" s="40">
        <v>3</v>
      </c>
      <c r="CC198" s="40">
        <v>3</v>
      </c>
      <c r="CD198" s="40"/>
      <c r="CE198" s="40"/>
      <c r="CF198" s="40"/>
      <c r="CG198" s="40">
        <v>1</v>
      </c>
      <c r="CH198" s="40">
        <v>1</v>
      </c>
      <c r="CI198" s="24"/>
      <c r="CM198">
        <v>3</v>
      </c>
      <c r="CN198" s="40">
        <v>2</v>
      </c>
    </row>
    <row r="199" spans="1:92" x14ac:dyDescent="0.25">
      <c r="A199">
        <v>187</v>
      </c>
      <c r="B199" s="21">
        <v>43663</v>
      </c>
      <c r="C199">
        <v>148</v>
      </c>
      <c r="D199">
        <v>30</v>
      </c>
      <c r="E199" t="s">
        <v>52</v>
      </c>
      <c r="F199">
        <v>1</v>
      </c>
      <c r="G199">
        <v>3</v>
      </c>
      <c r="I199" t="s">
        <v>163</v>
      </c>
      <c r="J199" s="22">
        <f>COUNTIF($C135:C$762,C199)</f>
        <v>19</v>
      </c>
      <c r="K199" s="23"/>
      <c r="L199">
        <f>--_xlfn.CONCAT(M199:N199)</f>
        <v>30</v>
      </c>
      <c r="M199" s="24">
        <v>3</v>
      </c>
      <c r="N199" s="24">
        <v>0</v>
      </c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5">
        <v>1</v>
      </c>
      <c r="AK199" s="26">
        <v>1</v>
      </c>
      <c r="AL199" s="27">
        <v>0</v>
      </c>
      <c r="AM199" s="27">
        <v>3</v>
      </c>
      <c r="AN199" s="28">
        <f t="shared" si="31"/>
        <v>3</v>
      </c>
      <c r="AO199" s="29">
        <v>3</v>
      </c>
      <c r="AP199" s="30">
        <v>1</v>
      </c>
      <c r="AQ199" s="27">
        <v>5</v>
      </c>
      <c r="AR199" s="31">
        <v>1</v>
      </c>
      <c r="AS199" s="29">
        <v>4</v>
      </c>
      <c r="AT199" s="30">
        <v>1</v>
      </c>
      <c r="AU199" s="25"/>
      <c r="AV199" s="27"/>
      <c r="AW199" s="31"/>
      <c r="AX199" s="29"/>
      <c r="AY199" s="32"/>
      <c r="AZ199" s="25"/>
      <c r="BA199" s="33"/>
      <c r="BB199" s="31"/>
      <c r="BC199" s="31"/>
      <c r="BD199" s="34"/>
      <c r="BE199" s="26"/>
      <c r="BF199" s="26"/>
      <c r="BG199" s="26"/>
      <c r="BH199" s="27">
        <v>1</v>
      </c>
      <c r="BI199" s="27">
        <v>1</v>
      </c>
      <c r="BJ199" s="28">
        <f t="shared" si="30"/>
        <v>11</v>
      </c>
      <c r="BK199" s="32">
        <v>2</v>
      </c>
      <c r="BL199" s="32">
        <v>5</v>
      </c>
      <c r="BM199" s="35">
        <f t="shared" si="32"/>
        <v>25</v>
      </c>
      <c r="BN199" s="29">
        <v>2</v>
      </c>
      <c r="BO199" s="25"/>
      <c r="BP199" s="36">
        <v>0</v>
      </c>
      <c r="BQ199" s="36">
        <v>8</v>
      </c>
      <c r="BR199" s="37">
        <f t="shared" si="33"/>
        <v>8</v>
      </c>
      <c r="BS199" s="38">
        <v>1</v>
      </c>
      <c r="BT199" s="38" t="s">
        <v>54</v>
      </c>
      <c r="BU199" s="40" t="s">
        <v>81</v>
      </c>
      <c r="BV199" s="39" t="s">
        <v>82</v>
      </c>
      <c r="BW199" s="39"/>
      <c r="BX199" s="39"/>
      <c r="BY199" s="39"/>
      <c r="BZ199" s="39" t="s">
        <v>83</v>
      </c>
      <c r="CA199" s="40">
        <v>3</v>
      </c>
      <c r="CB199" s="40">
        <v>3</v>
      </c>
      <c r="CC199" s="40">
        <v>3</v>
      </c>
      <c r="CD199" s="40"/>
      <c r="CE199" s="40"/>
      <c r="CF199" s="40"/>
      <c r="CG199" s="40">
        <v>1</v>
      </c>
      <c r="CH199" s="40">
        <v>1</v>
      </c>
      <c r="CI199" s="24"/>
      <c r="CJ199" s="24"/>
      <c r="CM199">
        <v>3</v>
      </c>
      <c r="CN199" s="40">
        <v>1</v>
      </c>
    </row>
    <row r="200" spans="1:92" x14ac:dyDescent="0.25">
      <c r="A200">
        <v>192</v>
      </c>
      <c r="B200" s="21">
        <v>43663</v>
      </c>
      <c r="C200">
        <v>148</v>
      </c>
      <c r="D200">
        <v>36</v>
      </c>
      <c r="E200" t="s">
        <v>52</v>
      </c>
      <c r="F200">
        <v>1</v>
      </c>
      <c r="G200">
        <v>3</v>
      </c>
      <c r="I200" t="s">
        <v>171</v>
      </c>
      <c r="J200" s="22">
        <f>COUNTIF($C$91:C383,C200)</f>
        <v>24</v>
      </c>
      <c r="K200" s="23"/>
      <c r="L200">
        <f>--_xlfn.CONCAT(M200:O200)</f>
        <v>36</v>
      </c>
      <c r="M200" s="24">
        <v>3</v>
      </c>
      <c r="N200" s="24">
        <v>6</v>
      </c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5">
        <v>1</v>
      </c>
      <c r="AK200" s="26">
        <v>1</v>
      </c>
      <c r="AL200" s="27">
        <v>0</v>
      </c>
      <c r="AM200" s="27">
        <v>2</v>
      </c>
      <c r="AN200" s="28">
        <f t="shared" si="31"/>
        <v>2</v>
      </c>
      <c r="AO200" s="29">
        <v>1</v>
      </c>
      <c r="AP200" s="30">
        <v>1</v>
      </c>
      <c r="AQ200" s="27">
        <v>1</v>
      </c>
      <c r="AR200" s="31">
        <v>1</v>
      </c>
      <c r="AS200" s="29">
        <v>4</v>
      </c>
      <c r="AT200" s="30">
        <v>4</v>
      </c>
      <c r="AU200" s="25"/>
      <c r="AV200" s="27"/>
      <c r="AW200" s="31"/>
      <c r="AX200" s="29"/>
      <c r="AY200" s="32"/>
      <c r="AZ200" s="25"/>
      <c r="BA200" s="33"/>
      <c r="BB200" s="31"/>
      <c r="BC200" s="31"/>
      <c r="BD200" s="34"/>
      <c r="BE200" s="26"/>
      <c r="BF200" s="26"/>
      <c r="BG200" s="26"/>
      <c r="BH200" s="27">
        <v>1</v>
      </c>
      <c r="BI200" s="27">
        <v>1</v>
      </c>
      <c r="BJ200" s="28">
        <f t="shared" si="30"/>
        <v>11</v>
      </c>
      <c r="BK200" s="32">
        <v>2</v>
      </c>
      <c r="BL200" s="32">
        <v>5</v>
      </c>
      <c r="BM200" s="35">
        <f t="shared" si="32"/>
        <v>25</v>
      </c>
      <c r="BN200" s="29">
        <v>2</v>
      </c>
      <c r="BO200" s="25"/>
      <c r="BP200" s="36">
        <v>2</v>
      </c>
      <c r="BQ200" s="36">
        <v>4</v>
      </c>
      <c r="BR200" s="37">
        <f t="shared" si="33"/>
        <v>24</v>
      </c>
      <c r="BS200" s="38">
        <v>10</v>
      </c>
      <c r="BT200" s="38" t="s">
        <v>60</v>
      </c>
      <c r="BU200" s="40" t="s">
        <v>61</v>
      </c>
      <c r="BV200" s="39" t="s">
        <v>62</v>
      </c>
      <c r="BW200" s="39"/>
      <c r="BX200" s="39"/>
      <c r="BY200" s="39"/>
      <c r="BZ200" s="39" t="s">
        <v>63</v>
      </c>
      <c r="CA200" s="40">
        <v>11</v>
      </c>
      <c r="CB200" s="40">
        <v>12</v>
      </c>
      <c r="CC200" s="40">
        <v>11</v>
      </c>
      <c r="CD200" s="40"/>
      <c r="CE200" s="40"/>
      <c r="CF200" s="40"/>
      <c r="CG200" s="40">
        <v>6</v>
      </c>
      <c r="CH200" s="40">
        <v>5</v>
      </c>
      <c r="CI200" s="24" t="s">
        <v>64</v>
      </c>
      <c r="CM200">
        <v>3</v>
      </c>
      <c r="CN200" s="40">
        <v>1</v>
      </c>
    </row>
    <row r="201" spans="1:92" x14ac:dyDescent="0.25">
      <c r="A201">
        <v>560</v>
      </c>
      <c r="B201" s="21">
        <v>43675</v>
      </c>
      <c r="C201">
        <v>278</v>
      </c>
      <c r="D201">
        <v>115</v>
      </c>
      <c r="E201" t="s">
        <v>139</v>
      </c>
      <c r="F201">
        <v>1</v>
      </c>
      <c r="G201">
        <v>2</v>
      </c>
      <c r="H201">
        <v>278</v>
      </c>
      <c r="I201" t="s">
        <v>164</v>
      </c>
      <c r="J201" s="22">
        <f>COUNTIF($C$156:C346,C201)</f>
        <v>3</v>
      </c>
      <c r="K201" s="23">
        <v>1</v>
      </c>
      <c r="L201">
        <f>--_xlfn.CONCAT(M201:O201)</f>
        <v>115</v>
      </c>
      <c r="M201" s="24">
        <v>1</v>
      </c>
      <c r="N201" s="24">
        <v>1</v>
      </c>
      <c r="O201" s="24">
        <v>5</v>
      </c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5">
        <v>1</v>
      </c>
      <c r="AK201" s="26">
        <v>1</v>
      </c>
      <c r="AL201" s="27">
        <v>3</v>
      </c>
      <c r="AM201" s="27">
        <v>8</v>
      </c>
      <c r="AN201" s="28">
        <f t="shared" si="31"/>
        <v>38</v>
      </c>
      <c r="AO201" s="29">
        <v>5</v>
      </c>
      <c r="AP201" s="30">
        <v>1</v>
      </c>
      <c r="AQ201" s="27">
        <v>5</v>
      </c>
      <c r="AR201" s="31">
        <v>6</v>
      </c>
      <c r="AS201" s="29">
        <v>5</v>
      </c>
      <c r="AT201" s="30">
        <v>5</v>
      </c>
      <c r="AU201" s="25"/>
      <c r="AV201" s="27"/>
      <c r="AW201" s="31"/>
      <c r="AX201" s="29"/>
      <c r="AY201" s="32"/>
      <c r="AZ201" s="25"/>
      <c r="BA201" s="33"/>
      <c r="BB201" s="31"/>
      <c r="BC201" s="31"/>
      <c r="BD201" s="34"/>
      <c r="BE201" s="26"/>
      <c r="BF201" s="26"/>
      <c r="BG201" s="26"/>
      <c r="BH201" s="27">
        <v>1</v>
      </c>
      <c r="BI201" s="27">
        <v>1</v>
      </c>
      <c r="BJ201" s="28">
        <f t="shared" si="30"/>
        <v>11</v>
      </c>
      <c r="BK201" s="32">
        <v>2</v>
      </c>
      <c r="BL201" s="32">
        <v>7</v>
      </c>
      <c r="BM201" s="35">
        <f t="shared" si="32"/>
        <v>27</v>
      </c>
      <c r="BN201" s="29">
        <v>2</v>
      </c>
      <c r="BO201" s="25"/>
      <c r="BP201" s="36">
        <v>0</v>
      </c>
      <c r="BQ201" s="36">
        <v>2</v>
      </c>
      <c r="BR201" s="37">
        <f t="shared" si="33"/>
        <v>2</v>
      </c>
      <c r="BS201" s="38">
        <v>1</v>
      </c>
      <c r="BT201" s="38" t="s">
        <v>54</v>
      </c>
      <c r="BU201" s="40" t="s">
        <v>77</v>
      </c>
      <c r="BV201" s="39" t="s">
        <v>78</v>
      </c>
      <c r="BW201" s="39"/>
      <c r="BX201" s="39"/>
      <c r="BY201" s="39"/>
      <c r="BZ201" s="39" t="s">
        <v>79</v>
      </c>
      <c r="CA201" s="40">
        <v>4</v>
      </c>
      <c r="CB201" s="40">
        <v>4</v>
      </c>
      <c r="CC201" s="40">
        <v>4</v>
      </c>
      <c r="CD201" s="40"/>
      <c r="CE201" s="40"/>
      <c r="CF201" s="40"/>
      <c r="CG201" s="40">
        <v>2</v>
      </c>
      <c r="CH201" s="40">
        <v>2</v>
      </c>
      <c r="CI201" s="24"/>
      <c r="CJ201" s="24"/>
      <c r="CM201">
        <v>2</v>
      </c>
      <c r="CN201" s="40">
        <v>2</v>
      </c>
    </row>
    <row r="202" spans="1:92" x14ac:dyDescent="0.25">
      <c r="A202">
        <v>178</v>
      </c>
      <c r="B202" s="21">
        <v>43663</v>
      </c>
      <c r="C202">
        <v>148</v>
      </c>
      <c r="D202">
        <v>15</v>
      </c>
      <c r="E202" t="s">
        <v>52</v>
      </c>
      <c r="F202">
        <v>1</v>
      </c>
      <c r="G202">
        <v>3</v>
      </c>
      <c r="I202" t="s">
        <v>163</v>
      </c>
      <c r="J202" s="22">
        <f>COUNTIF($C139:C$762,C202)</f>
        <v>19</v>
      </c>
      <c r="K202" s="23"/>
      <c r="L202">
        <f>--_xlfn.CONCAT(M202:N202)</f>
        <v>15</v>
      </c>
      <c r="M202" s="24">
        <v>1</v>
      </c>
      <c r="N202" s="24">
        <v>5</v>
      </c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5">
        <v>1</v>
      </c>
      <c r="AK202" s="26">
        <v>1</v>
      </c>
      <c r="AL202" s="27">
        <v>0</v>
      </c>
      <c r="AM202" s="27">
        <v>2</v>
      </c>
      <c r="AN202" s="28">
        <f t="shared" si="31"/>
        <v>2</v>
      </c>
      <c r="AO202" s="29">
        <v>1</v>
      </c>
      <c r="AP202" s="30">
        <v>1</v>
      </c>
      <c r="AQ202" s="27">
        <v>6</v>
      </c>
      <c r="AR202" s="31">
        <v>1</v>
      </c>
      <c r="AS202" s="29">
        <v>5</v>
      </c>
      <c r="AT202" s="30">
        <v>4</v>
      </c>
      <c r="AU202" s="25"/>
      <c r="AV202" s="27"/>
      <c r="AW202" s="31"/>
      <c r="AX202" s="29"/>
      <c r="AY202" s="32"/>
      <c r="AZ202" s="25"/>
      <c r="BA202" s="33"/>
      <c r="BB202" s="31"/>
      <c r="BC202" s="31"/>
      <c r="BD202" s="34"/>
      <c r="BE202" s="26"/>
      <c r="BF202" s="26"/>
      <c r="BG202" s="26"/>
      <c r="BH202" s="27">
        <v>1</v>
      </c>
      <c r="BI202" s="27">
        <v>1</v>
      </c>
      <c r="BJ202" s="28">
        <f t="shared" si="30"/>
        <v>11</v>
      </c>
      <c r="BK202" s="32">
        <v>3</v>
      </c>
      <c r="BL202" s="32">
        <v>0</v>
      </c>
      <c r="BM202" s="35">
        <f t="shared" si="32"/>
        <v>30</v>
      </c>
      <c r="BN202" s="29">
        <v>2</v>
      </c>
      <c r="BO202" s="25"/>
      <c r="BP202" s="36">
        <v>0</v>
      </c>
      <c r="BQ202" s="36">
        <v>8</v>
      </c>
      <c r="BR202" s="37">
        <f t="shared" si="33"/>
        <v>8</v>
      </c>
      <c r="BS202" s="38">
        <v>1</v>
      </c>
      <c r="BT202" s="38" t="s">
        <v>54</v>
      </c>
      <c r="BU202" s="40" t="s">
        <v>81</v>
      </c>
      <c r="BV202" s="39" t="s">
        <v>82</v>
      </c>
      <c r="BW202" s="39"/>
      <c r="BX202" s="39"/>
      <c r="BY202" s="39"/>
      <c r="BZ202" s="39" t="s">
        <v>83</v>
      </c>
      <c r="CA202" s="40">
        <v>3</v>
      </c>
      <c r="CB202" s="40">
        <v>3</v>
      </c>
      <c r="CC202" s="40">
        <v>3</v>
      </c>
      <c r="CD202" s="40"/>
      <c r="CE202" s="40"/>
      <c r="CF202" s="40"/>
      <c r="CG202" s="40">
        <v>1</v>
      </c>
      <c r="CH202" s="40">
        <v>1</v>
      </c>
      <c r="CI202" s="24"/>
      <c r="CJ202" s="24"/>
      <c r="CM202">
        <v>3</v>
      </c>
      <c r="CN202" s="40">
        <v>1</v>
      </c>
    </row>
    <row r="203" spans="1:92" x14ac:dyDescent="0.25">
      <c r="A203">
        <v>175</v>
      </c>
      <c r="B203" s="21">
        <v>43663</v>
      </c>
      <c r="C203">
        <v>148</v>
      </c>
      <c r="D203">
        <v>10</v>
      </c>
      <c r="E203" t="s">
        <v>52</v>
      </c>
      <c r="F203">
        <v>1</v>
      </c>
      <c r="G203">
        <v>3</v>
      </c>
      <c r="H203">
        <v>148</v>
      </c>
      <c r="I203" t="s">
        <v>163</v>
      </c>
      <c r="J203" s="22">
        <f>COUNTIF($C159:C$769,C203)</f>
        <v>17</v>
      </c>
      <c r="K203" s="23">
        <v>2</v>
      </c>
      <c r="L203">
        <f>--_xlfn.CONCAT(M203:N203)</f>
        <v>10</v>
      </c>
      <c r="M203" s="24">
        <v>1</v>
      </c>
      <c r="N203" s="24">
        <v>0</v>
      </c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5">
        <v>1</v>
      </c>
      <c r="AK203" s="26">
        <v>5</v>
      </c>
      <c r="AL203" s="27">
        <v>5</v>
      </c>
      <c r="AM203" s="27">
        <v>3</v>
      </c>
      <c r="AN203" s="28">
        <f t="shared" si="31"/>
        <v>53</v>
      </c>
      <c r="AO203" s="29">
        <v>4</v>
      </c>
      <c r="AP203" s="30">
        <v>1</v>
      </c>
      <c r="AQ203" s="27">
        <v>5</v>
      </c>
      <c r="AR203" s="31">
        <v>1</v>
      </c>
      <c r="AS203" s="29">
        <v>1</v>
      </c>
      <c r="AT203" s="30">
        <v>2</v>
      </c>
      <c r="AU203" s="25"/>
      <c r="AV203" s="27"/>
      <c r="AW203" s="31"/>
      <c r="AX203" s="29"/>
      <c r="AY203" s="32"/>
      <c r="AZ203" s="25"/>
      <c r="BA203" s="33">
        <v>2</v>
      </c>
      <c r="BB203" s="31">
        <v>3</v>
      </c>
      <c r="BC203" s="31">
        <v>9</v>
      </c>
      <c r="BD203" s="34">
        <f>--_xlfn.CONCAT(BB203:BC203)</f>
        <v>39</v>
      </c>
      <c r="BE203" s="26"/>
      <c r="BF203" s="26"/>
      <c r="BG203" s="26"/>
      <c r="BH203" s="27">
        <v>1</v>
      </c>
      <c r="BI203" s="27">
        <v>1</v>
      </c>
      <c r="BJ203" s="28">
        <f t="shared" si="30"/>
        <v>11</v>
      </c>
      <c r="BK203" s="32">
        <v>3</v>
      </c>
      <c r="BL203" s="32">
        <v>2</v>
      </c>
      <c r="BM203" s="35">
        <f t="shared" si="32"/>
        <v>32</v>
      </c>
      <c r="BN203" s="29">
        <v>2</v>
      </c>
      <c r="BO203" s="25"/>
      <c r="BP203" s="36">
        <v>0</v>
      </c>
      <c r="BQ203" s="36">
        <v>7</v>
      </c>
      <c r="BR203" s="37">
        <f t="shared" si="33"/>
        <v>7</v>
      </c>
      <c r="BS203" s="38">
        <v>5</v>
      </c>
      <c r="BT203" s="38" t="s">
        <v>76</v>
      </c>
      <c r="BU203" s="40" t="s">
        <v>77</v>
      </c>
      <c r="BV203" s="39" t="s">
        <v>78</v>
      </c>
      <c r="BW203" s="51">
        <v>39</v>
      </c>
      <c r="BX203" s="51" t="s">
        <v>110</v>
      </c>
      <c r="BY203" s="58" t="s">
        <v>195</v>
      </c>
      <c r="BZ203" s="39" t="s">
        <v>79</v>
      </c>
      <c r="CA203" s="40">
        <v>4</v>
      </c>
      <c r="CB203" s="40">
        <v>4</v>
      </c>
      <c r="CC203" s="40">
        <v>4</v>
      </c>
      <c r="CD203" s="40"/>
      <c r="CE203" s="40"/>
      <c r="CF203" s="40"/>
      <c r="CG203" s="40">
        <v>2</v>
      </c>
      <c r="CH203" s="40">
        <v>2</v>
      </c>
      <c r="CI203" s="24"/>
      <c r="CM203">
        <v>3</v>
      </c>
      <c r="CN203" s="40">
        <v>1</v>
      </c>
    </row>
    <row r="204" spans="1:92" x14ac:dyDescent="0.25">
      <c r="A204">
        <v>766</v>
      </c>
      <c r="B204" s="21">
        <v>43696</v>
      </c>
      <c r="C204">
        <v>443</v>
      </c>
      <c r="D204">
        <v>12</v>
      </c>
      <c r="E204" t="s">
        <v>161</v>
      </c>
      <c r="F204">
        <v>1</v>
      </c>
      <c r="G204">
        <v>3</v>
      </c>
      <c r="I204" t="s">
        <v>162</v>
      </c>
      <c r="J204" s="22">
        <f>COUNTIF($C$41:C437,C204)</f>
        <v>5</v>
      </c>
      <c r="K204" s="23"/>
      <c r="L204">
        <f>--_xlfn.CONCAT(M204:N204)</f>
        <v>12</v>
      </c>
      <c r="M204" s="24">
        <v>1</v>
      </c>
      <c r="N204" s="24">
        <v>2</v>
      </c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5">
        <v>1</v>
      </c>
      <c r="AK204" s="26">
        <v>2</v>
      </c>
      <c r="AL204" s="27">
        <v>0</v>
      </c>
      <c r="AM204" s="27">
        <v>1</v>
      </c>
      <c r="AN204" s="28">
        <f t="shared" si="31"/>
        <v>1</v>
      </c>
      <c r="AO204" s="29">
        <v>1</v>
      </c>
      <c r="AP204" s="30">
        <v>1</v>
      </c>
      <c r="AQ204" s="27">
        <v>5</v>
      </c>
      <c r="AR204" s="31">
        <v>7</v>
      </c>
      <c r="AS204" s="29">
        <v>4</v>
      </c>
      <c r="AT204" s="30">
        <v>3</v>
      </c>
      <c r="AU204" s="25"/>
      <c r="AV204" s="27"/>
      <c r="AW204" s="31"/>
      <c r="AX204" s="29"/>
      <c r="AY204" s="32"/>
      <c r="AZ204" s="25"/>
      <c r="BA204" s="33"/>
      <c r="BB204" s="31"/>
      <c r="BC204" s="31"/>
      <c r="BD204" s="34"/>
      <c r="BE204" s="26"/>
      <c r="BF204" s="26"/>
      <c r="BG204" s="26"/>
      <c r="BH204" s="27">
        <v>1</v>
      </c>
      <c r="BI204" s="27">
        <v>1</v>
      </c>
      <c r="BJ204" s="28">
        <f t="shared" si="30"/>
        <v>11</v>
      </c>
      <c r="BK204" s="32"/>
      <c r="BL204" s="32"/>
      <c r="BM204" s="35"/>
      <c r="BN204" s="29">
        <v>2</v>
      </c>
      <c r="BO204" s="25"/>
      <c r="BP204" s="36">
        <v>0</v>
      </c>
      <c r="BQ204" s="36">
        <v>5</v>
      </c>
      <c r="BR204" s="37">
        <f t="shared" si="33"/>
        <v>5</v>
      </c>
      <c r="BS204" s="38">
        <v>10</v>
      </c>
      <c r="BT204" s="38" t="s">
        <v>60</v>
      </c>
      <c r="BU204" s="40" t="s">
        <v>61</v>
      </c>
      <c r="BV204" s="39" t="s">
        <v>62</v>
      </c>
      <c r="BW204" s="39"/>
      <c r="BX204" s="39"/>
      <c r="BY204" s="39"/>
      <c r="BZ204" s="39" t="s">
        <v>63</v>
      </c>
      <c r="CA204" s="40">
        <v>11</v>
      </c>
      <c r="CB204" s="40">
        <v>12</v>
      </c>
      <c r="CC204" s="40">
        <v>11</v>
      </c>
      <c r="CD204" s="40"/>
      <c r="CE204" s="40"/>
      <c r="CF204" s="40"/>
      <c r="CG204" s="40">
        <v>6</v>
      </c>
      <c r="CH204" s="40">
        <v>5</v>
      </c>
      <c r="CI204" s="24" t="s">
        <v>64</v>
      </c>
      <c r="CM204">
        <v>3</v>
      </c>
      <c r="CN204" s="40">
        <v>1</v>
      </c>
    </row>
    <row r="205" spans="1:92" x14ac:dyDescent="0.25">
      <c r="A205">
        <v>565</v>
      </c>
      <c r="B205" s="21">
        <v>43675</v>
      </c>
      <c r="C205">
        <v>280</v>
      </c>
      <c r="D205">
        <v>15</v>
      </c>
      <c r="E205" t="s">
        <v>139</v>
      </c>
      <c r="F205">
        <v>1</v>
      </c>
      <c r="G205">
        <v>2</v>
      </c>
      <c r="H205">
        <v>280</v>
      </c>
      <c r="I205" t="s">
        <v>196</v>
      </c>
      <c r="J205" s="22">
        <f>COUNTIF($C$156:C350,C205)</f>
        <v>1</v>
      </c>
      <c r="K205" s="23">
        <v>1</v>
      </c>
      <c r="L205">
        <f>--_xlfn.CONCAT(M205:O205)</f>
        <v>15</v>
      </c>
      <c r="M205" s="24">
        <v>1</v>
      </c>
      <c r="N205" s="24">
        <v>5</v>
      </c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5">
        <v>1</v>
      </c>
      <c r="AK205" s="26">
        <v>1</v>
      </c>
      <c r="AL205" s="27">
        <v>0</v>
      </c>
      <c r="AM205" s="27">
        <v>3</v>
      </c>
      <c r="AN205" s="28">
        <f t="shared" si="31"/>
        <v>3</v>
      </c>
      <c r="AO205" s="29">
        <v>1</v>
      </c>
      <c r="AP205" s="30">
        <v>1</v>
      </c>
      <c r="AQ205" s="27">
        <v>5</v>
      </c>
      <c r="AR205" s="31">
        <v>6</v>
      </c>
      <c r="AS205" s="29">
        <v>2</v>
      </c>
      <c r="AT205" s="30">
        <v>2</v>
      </c>
      <c r="AU205" s="25"/>
      <c r="AV205" s="27"/>
      <c r="AW205" s="31"/>
      <c r="AX205" s="29"/>
      <c r="AY205" s="32"/>
      <c r="AZ205" s="25"/>
      <c r="BA205" s="33"/>
      <c r="BB205" s="31"/>
      <c r="BC205" s="31"/>
      <c r="BD205" s="34"/>
      <c r="BE205" s="26"/>
      <c r="BF205" s="26"/>
      <c r="BG205" s="26"/>
      <c r="BH205" s="27">
        <v>1</v>
      </c>
      <c r="BI205" s="27">
        <v>1</v>
      </c>
      <c r="BJ205" s="28">
        <f t="shared" si="30"/>
        <v>11</v>
      </c>
      <c r="BK205" s="32"/>
      <c r="BL205" s="32"/>
      <c r="BM205" s="35"/>
      <c r="BN205" s="29">
        <v>2</v>
      </c>
      <c r="BO205" s="25"/>
      <c r="BP205" s="36">
        <v>0</v>
      </c>
      <c r="BQ205" s="36">
        <v>7</v>
      </c>
      <c r="BR205" s="37">
        <f t="shared" si="33"/>
        <v>7</v>
      </c>
      <c r="BS205" s="38">
        <v>5</v>
      </c>
      <c r="BT205" s="38" t="s">
        <v>76</v>
      </c>
      <c r="BU205" s="40" t="s">
        <v>77</v>
      </c>
      <c r="BV205" s="39" t="s">
        <v>78</v>
      </c>
      <c r="BW205" s="39"/>
      <c r="BX205" s="39"/>
      <c r="BY205" s="39"/>
      <c r="BZ205" s="39" t="s">
        <v>79</v>
      </c>
      <c r="CA205" s="40">
        <v>4</v>
      </c>
      <c r="CB205" s="40">
        <v>4</v>
      </c>
      <c r="CC205" s="40">
        <v>4</v>
      </c>
      <c r="CD205" s="40"/>
      <c r="CE205" s="40"/>
      <c r="CF205" s="40"/>
      <c r="CG205" s="40">
        <v>2</v>
      </c>
      <c r="CH205" s="40">
        <v>2</v>
      </c>
      <c r="CI205" s="24"/>
      <c r="CJ205" s="24"/>
      <c r="CM205">
        <v>2</v>
      </c>
      <c r="CN205" s="40">
        <v>2</v>
      </c>
    </row>
    <row r="206" spans="1:92" x14ac:dyDescent="0.25">
      <c r="A206">
        <v>204</v>
      </c>
      <c r="B206" s="21">
        <v>43664</v>
      </c>
      <c r="C206">
        <v>149</v>
      </c>
      <c r="D206">
        <v>21</v>
      </c>
      <c r="E206" t="s">
        <v>175</v>
      </c>
      <c r="F206">
        <v>1</v>
      </c>
      <c r="G206">
        <v>3</v>
      </c>
      <c r="I206" t="s">
        <v>176</v>
      </c>
      <c r="J206" s="22">
        <f>COUNTIF($C$82:C398,C206)</f>
        <v>9</v>
      </c>
      <c r="K206" s="23"/>
      <c r="L206">
        <f>--_xlfn.CONCAT(M206:O206)</f>
        <v>21</v>
      </c>
      <c r="M206" s="24">
        <v>2</v>
      </c>
      <c r="N206" s="24">
        <v>1</v>
      </c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5">
        <v>1</v>
      </c>
      <c r="AK206" s="26">
        <v>1</v>
      </c>
      <c r="AL206" s="27">
        <v>0</v>
      </c>
      <c r="AM206" s="27">
        <v>5</v>
      </c>
      <c r="AN206" s="28">
        <f t="shared" si="31"/>
        <v>5</v>
      </c>
      <c r="AO206" s="29">
        <v>1</v>
      </c>
      <c r="AP206" s="30">
        <v>1</v>
      </c>
      <c r="AQ206" s="27">
        <v>5</v>
      </c>
      <c r="AR206" s="31">
        <v>1</v>
      </c>
      <c r="AS206" s="29">
        <v>4</v>
      </c>
      <c r="AT206" s="30">
        <v>4</v>
      </c>
      <c r="AU206" s="25"/>
      <c r="AV206" s="27"/>
      <c r="AW206" s="31"/>
      <c r="AX206" s="29"/>
      <c r="AY206" s="32"/>
      <c r="AZ206" s="25"/>
      <c r="BA206" s="33"/>
      <c r="BB206" s="31"/>
      <c r="BC206" s="31"/>
      <c r="BD206" s="34"/>
      <c r="BE206" s="26"/>
      <c r="BF206" s="26"/>
      <c r="BG206" s="26"/>
      <c r="BH206" s="27">
        <v>1</v>
      </c>
      <c r="BI206" s="27">
        <v>1</v>
      </c>
      <c r="BJ206" s="28">
        <f t="shared" si="30"/>
        <v>11</v>
      </c>
      <c r="BK206" s="32"/>
      <c r="BL206" s="32"/>
      <c r="BM206" s="35"/>
      <c r="BN206" s="29">
        <v>2</v>
      </c>
      <c r="BO206" s="25"/>
      <c r="BP206" s="36">
        <v>2</v>
      </c>
      <c r="BQ206" s="36">
        <v>4</v>
      </c>
      <c r="BR206" s="37">
        <f t="shared" si="33"/>
        <v>24</v>
      </c>
      <c r="BS206" s="38">
        <v>10</v>
      </c>
      <c r="BT206" s="38" t="s">
        <v>60</v>
      </c>
      <c r="BU206" s="40" t="s">
        <v>61</v>
      </c>
      <c r="BV206" s="39" t="s">
        <v>62</v>
      </c>
      <c r="BW206" s="39"/>
      <c r="BX206" s="39"/>
      <c r="BY206" s="39"/>
      <c r="BZ206" s="39" t="s">
        <v>63</v>
      </c>
      <c r="CA206" s="40">
        <v>11</v>
      </c>
      <c r="CB206" s="40">
        <v>12</v>
      </c>
      <c r="CC206" s="40">
        <v>11</v>
      </c>
      <c r="CD206" s="40"/>
      <c r="CE206" s="40"/>
      <c r="CF206" s="40"/>
      <c r="CG206" s="40">
        <v>6</v>
      </c>
      <c r="CH206" s="40">
        <v>5</v>
      </c>
      <c r="CI206" s="24" t="s">
        <v>64</v>
      </c>
      <c r="CM206">
        <v>3</v>
      </c>
      <c r="CN206" s="40">
        <v>1</v>
      </c>
    </row>
    <row r="207" spans="1:92" x14ac:dyDescent="0.25">
      <c r="A207">
        <v>126</v>
      </c>
      <c r="B207" s="21">
        <v>43663</v>
      </c>
      <c r="C207">
        <v>139</v>
      </c>
      <c r="D207">
        <v>12</v>
      </c>
      <c r="E207" t="s">
        <v>52</v>
      </c>
      <c r="F207">
        <v>1</v>
      </c>
      <c r="G207">
        <v>3</v>
      </c>
      <c r="H207">
        <v>139</v>
      </c>
      <c r="I207" t="s">
        <v>116</v>
      </c>
      <c r="J207" s="22">
        <f>COUNTIF($C$152:C353,C207)</f>
        <v>5</v>
      </c>
      <c r="K207" s="22">
        <v>1</v>
      </c>
      <c r="L207">
        <f>--_xlfn.CONCAT(M207:N207)</f>
        <v>12</v>
      </c>
      <c r="M207" s="24">
        <v>1</v>
      </c>
      <c r="N207" s="24">
        <v>2</v>
      </c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5">
        <v>1</v>
      </c>
      <c r="AK207" s="26">
        <v>1</v>
      </c>
      <c r="AL207" s="27">
        <v>0</v>
      </c>
      <c r="AM207" s="27">
        <v>1</v>
      </c>
      <c r="AN207" s="28">
        <f t="shared" si="31"/>
        <v>1</v>
      </c>
      <c r="AO207" s="29">
        <v>1</v>
      </c>
      <c r="AP207" s="30">
        <v>1</v>
      </c>
      <c r="AQ207" s="27">
        <v>2</v>
      </c>
      <c r="AR207" s="31">
        <v>1</v>
      </c>
      <c r="AS207" s="29">
        <v>6</v>
      </c>
      <c r="AT207" s="30">
        <v>7</v>
      </c>
      <c r="AU207" s="25"/>
      <c r="AV207" s="27"/>
      <c r="AW207" s="31"/>
      <c r="AX207" s="29"/>
      <c r="AY207" s="32"/>
      <c r="AZ207" s="25"/>
      <c r="BA207" s="33">
        <v>2</v>
      </c>
      <c r="BB207" s="31">
        <v>4</v>
      </c>
      <c r="BC207" s="31">
        <v>0</v>
      </c>
      <c r="BD207" s="34">
        <f>--_xlfn.CONCAT(BB207:BC207)</f>
        <v>40</v>
      </c>
      <c r="BE207" s="26"/>
      <c r="BF207" s="26"/>
      <c r="BG207" s="26"/>
      <c r="BH207" s="27">
        <v>1</v>
      </c>
      <c r="BI207" s="27">
        <v>1</v>
      </c>
      <c r="BJ207" s="28">
        <f t="shared" si="30"/>
        <v>11</v>
      </c>
      <c r="BK207" s="32"/>
      <c r="BL207" s="32"/>
      <c r="BM207" s="35"/>
      <c r="BN207" s="29">
        <v>2</v>
      </c>
      <c r="BO207" s="25"/>
      <c r="BP207" s="36">
        <v>1</v>
      </c>
      <c r="BQ207" s="36">
        <v>3</v>
      </c>
      <c r="BR207" s="37">
        <f t="shared" si="33"/>
        <v>13</v>
      </c>
      <c r="BS207" s="38">
        <v>11</v>
      </c>
      <c r="BT207" s="38" t="s">
        <v>76</v>
      </c>
      <c r="BU207" s="40" t="s">
        <v>134</v>
      </c>
      <c r="BV207" s="39" t="s">
        <v>135</v>
      </c>
      <c r="BW207" s="38">
        <v>40</v>
      </c>
      <c r="BX207" s="38" t="s">
        <v>95</v>
      </c>
      <c r="BY207" s="43" t="s">
        <v>136</v>
      </c>
      <c r="BZ207" s="39" t="s">
        <v>137</v>
      </c>
      <c r="CA207" s="40" t="s">
        <v>138</v>
      </c>
      <c r="CB207" s="40">
        <v>11</v>
      </c>
      <c r="CC207" s="40" t="s">
        <v>138</v>
      </c>
      <c r="CD207" s="40"/>
      <c r="CE207" s="40"/>
      <c r="CF207" s="40"/>
      <c r="CG207" s="40">
        <v>11</v>
      </c>
      <c r="CH207" s="40">
        <v>6</v>
      </c>
      <c r="CI207" s="24"/>
      <c r="CJ207" s="24"/>
      <c r="CM207">
        <v>3</v>
      </c>
      <c r="CN207" s="40">
        <v>2</v>
      </c>
    </row>
    <row r="208" spans="1:92" x14ac:dyDescent="0.25">
      <c r="A208">
        <v>196</v>
      </c>
      <c r="B208" s="21">
        <v>43663</v>
      </c>
      <c r="C208">
        <v>148</v>
      </c>
      <c r="D208">
        <v>7</v>
      </c>
      <c r="E208" t="s">
        <v>52</v>
      </c>
      <c r="F208">
        <v>1</v>
      </c>
      <c r="G208">
        <v>3</v>
      </c>
      <c r="I208" t="s">
        <v>163</v>
      </c>
      <c r="J208" s="22">
        <f>COUNTIF($A76:C$754,C208)</f>
        <v>25</v>
      </c>
      <c r="K208" s="23"/>
      <c r="L208">
        <f>--_xlfn.CONCAT(M208:N208)</f>
        <v>7</v>
      </c>
      <c r="M208" s="24">
        <v>0</v>
      </c>
      <c r="N208" s="24">
        <v>7</v>
      </c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5">
        <v>1</v>
      </c>
      <c r="AK208" s="26">
        <v>1</v>
      </c>
      <c r="AL208" s="27">
        <v>3</v>
      </c>
      <c r="AM208" s="27">
        <v>8</v>
      </c>
      <c r="AN208" s="28">
        <f t="shared" si="31"/>
        <v>38</v>
      </c>
      <c r="AO208" s="29">
        <v>1</v>
      </c>
      <c r="AP208" s="30">
        <v>1</v>
      </c>
      <c r="AQ208" s="27">
        <v>6</v>
      </c>
      <c r="AR208" s="31">
        <v>1</v>
      </c>
      <c r="AS208" s="29">
        <v>4</v>
      </c>
      <c r="AT208" s="30">
        <v>1</v>
      </c>
      <c r="AU208" s="25"/>
      <c r="AV208" s="27"/>
      <c r="AW208" s="31"/>
      <c r="AX208" s="29"/>
      <c r="AY208" s="32"/>
      <c r="AZ208" s="25"/>
      <c r="BA208" s="33"/>
      <c r="BB208" s="31"/>
      <c r="BC208" s="31"/>
      <c r="BD208" s="34"/>
      <c r="BE208" s="26"/>
      <c r="BF208" s="26"/>
      <c r="BG208" s="26"/>
      <c r="BH208" s="27">
        <v>1</v>
      </c>
      <c r="BI208" s="27">
        <v>1</v>
      </c>
      <c r="BJ208" s="28">
        <f t="shared" si="30"/>
        <v>11</v>
      </c>
      <c r="BK208" s="32"/>
      <c r="BL208" s="32"/>
      <c r="BM208" s="35"/>
      <c r="BN208" s="29">
        <v>2</v>
      </c>
      <c r="BO208" s="25"/>
      <c r="BP208" s="36">
        <v>0</v>
      </c>
      <c r="BQ208" s="36">
        <v>2</v>
      </c>
      <c r="BR208" s="37">
        <f t="shared" si="33"/>
        <v>2</v>
      </c>
      <c r="BS208" s="38">
        <v>1</v>
      </c>
      <c r="BT208" s="38" t="s">
        <v>54</v>
      </c>
      <c r="BU208" t="s">
        <v>55</v>
      </c>
      <c r="BV208" s="24" t="s">
        <v>56</v>
      </c>
      <c r="BW208" s="24"/>
      <c r="BX208" s="24"/>
      <c r="BY208" s="24"/>
      <c r="BZ208" s="39" t="s">
        <v>57</v>
      </c>
      <c r="CA208" s="40">
        <v>5</v>
      </c>
      <c r="CB208" s="40">
        <v>5</v>
      </c>
      <c r="CC208" s="40">
        <v>5</v>
      </c>
      <c r="CD208" s="40"/>
      <c r="CE208" s="40"/>
      <c r="CF208" s="40"/>
      <c r="CG208" s="40">
        <v>3</v>
      </c>
      <c r="CH208" s="40">
        <v>1</v>
      </c>
      <c r="CM208">
        <v>3</v>
      </c>
      <c r="CN208" s="40">
        <v>1</v>
      </c>
    </row>
    <row r="209" spans="1:93" x14ac:dyDescent="0.25">
      <c r="A209">
        <v>197</v>
      </c>
      <c r="B209" s="21">
        <v>43663</v>
      </c>
      <c r="C209">
        <v>148</v>
      </c>
      <c r="D209">
        <v>8</v>
      </c>
      <c r="E209" t="s">
        <v>52</v>
      </c>
      <c r="F209">
        <v>1</v>
      </c>
      <c r="G209">
        <v>3</v>
      </c>
      <c r="I209" t="s">
        <v>163</v>
      </c>
      <c r="J209" s="22">
        <f>COUNTIF($A76:C$754,C209)</f>
        <v>25</v>
      </c>
      <c r="K209" s="23"/>
      <c r="L209">
        <f>--_xlfn.CONCAT(M209:N209)</f>
        <v>8</v>
      </c>
      <c r="M209" s="24">
        <v>0</v>
      </c>
      <c r="N209" s="24">
        <v>8</v>
      </c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5">
        <v>1</v>
      </c>
      <c r="AK209" s="26">
        <v>1</v>
      </c>
      <c r="AL209" s="27">
        <v>3</v>
      </c>
      <c r="AM209" s="27">
        <v>8</v>
      </c>
      <c r="AN209" s="28">
        <f t="shared" si="31"/>
        <v>38</v>
      </c>
      <c r="AO209" s="29">
        <v>1</v>
      </c>
      <c r="AP209" s="30">
        <v>1</v>
      </c>
      <c r="AQ209" s="27">
        <v>5</v>
      </c>
      <c r="AR209" s="31">
        <v>1</v>
      </c>
      <c r="AS209" s="29">
        <v>4</v>
      </c>
      <c r="AT209" s="30">
        <v>4</v>
      </c>
      <c r="AU209" s="25"/>
      <c r="AV209" s="27"/>
      <c r="AW209" s="31"/>
      <c r="AX209" s="29"/>
      <c r="AY209" s="32"/>
      <c r="AZ209" s="25"/>
      <c r="BA209" s="33"/>
      <c r="BB209" s="31"/>
      <c r="BC209" s="31"/>
      <c r="BD209" s="34"/>
      <c r="BE209" s="26"/>
      <c r="BF209" s="26"/>
      <c r="BG209" s="26"/>
      <c r="BH209" s="27">
        <v>1</v>
      </c>
      <c r="BI209" s="27">
        <v>1</v>
      </c>
      <c r="BJ209" s="28">
        <f t="shared" si="30"/>
        <v>11</v>
      </c>
      <c r="BK209" s="32"/>
      <c r="BL209" s="32"/>
      <c r="BM209" s="35"/>
      <c r="BN209" s="29">
        <v>2</v>
      </c>
      <c r="BO209" s="25"/>
      <c r="BP209" s="36">
        <v>0</v>
      </c>
      <c r="BQ209" s="36">
        <v>8</v>
      </c>
      <c r="BR209" s="37">
        <f t="shared" si="33"/>
        <v>8</v>
      </c>
      <c r="BS209" s="38">
        <v>1</v>
      </c>
      <c r="BT209" s="38" t="s">
        <v>54</v>
      </c>
      <c r="BU209" t="s">
        <v>55</v>
      </c>
      <c r="BV209" s="24" t="s">
        <v>56</v>
      </c>
      <c r="BW209" s="24"/>
      <c r="BX209" s="24"/>
      <c r="BY209" s="24"/>
      <c r="BZ209" s="39" t="s">
        <v>57</v>
      </c>
      <c r="CA209" s="40">
        <v>5</v>
      </c>
      <c r="CB209" s="40">
        <v>5</v>
      </c>
      <c r="CC209" s="40">
        <v>5</v>
      </c>
      <c r="CD209" s="40"/>
      <c r="CE209" s="40"/>
      <c r="CF209" s="40"/>
      <c r="CG209" s="40">
        <v>3</v>
      </c>
      <c r="CH209" s="40">
        <v>1</v>
      </c>
      <c r="CM209">
        <v>3</v>
      </c>
      <c r="CN209" s="40">
        <v>1</v>
      </c>
    </row>
    <row r="210" spans="1:93" x14ac:dyDescent="0.25">
      <c r="A210">
        <v>158</v>
      </c>
      <c r="B210" s="21">
        <v>43663</v>
      </c>
      <c r="C210">
        <v>142</v>
      </c>
      <c r="D210">
        <v>17</v>
      </c>
      <c r="E210" t="s">
        <v>52</v>
      </c>
      <c r="F210">
        <v>1</v>
      </c>
      <c r="G210">
        <v>3</v>
      </c>
      <c r="H210">
        <v>142</v>
      </c>
      <c r="I210" t="s">
        <v>157</v>
      </c>
      <c r="J210" s="22">
        <f>COUNTIF($C$101:C383,C210)</f>
        <v>6</v>
      </c>
      <c r="K210" s="23">
        <v>1</v>
      </c>
      <c r="L210">
        <f>--_xlfn.CONCAT(M210:N210)</f>
        <v>17</v>
      </c>
      <c r="M210" s="24">
        <v>1</v>
      </c>
      <c r="N210" s="24">
        <v>7</v>
      </c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5">
        <v>1</v>
      </c>
      <c r="AK210" s="26">
        <v>2</v>
      </c>
      <c r="AL210" s="27">
        <v>5</v>
      </c>
      <c r="AM210" s="27">
        <v>5</v>
      </c>
      <c r="AN210" s="28">
        <f t="shared" si="31"/>
        <v>55</v>
      </c>
      <c r="AO210" s="29">
        <v>1</v>
      </c>
      <c r="AP210" s="30">
        <v>1</v>
      </c>
      <c r="AQ210" s="27">
        <v>5</v>
      </c>
      <c r="AR210" s="31">
        <v>1</v>
      </c>
      <c r="AS210" s="29">
        <v>1</v>
      </c>
      <c r="AT210" s="30">
        <v>1</v>
      </c>
      <c r="AU210" s="25"/>
      <c r="AV210" s="27"/>
      <c r="AW210" s="31"/>
      <c r="AX210" s="29"/>
      <c r="AY210" s="32"/>
      <c r="AZ210" s="25"/>
      <c r="BA210" s="33"/>
      <c r="BB210" s="31"/>
      <c r="BC210" s="31"/>
      <c r="BD210" s="34"/>
      <c r="BE210" s="26"/>
      <c r="BF210" s="26"/>
      <c r="BG210" s="26"/>
      <c r="BH210" s="27">
        <v>1</v>
      </c>
      <c r="BI210" s="27">
        <v>2</v>
      </c>
      <c r="BJ210" s="28">
        <f t="shared" si="30"/>
        <v>12</v>
      </c>
      <c r="BK210" s="32">
        <v>1</v>
      </c>
      <c r="BL210" s="32">
        <v>2</v>
      </c>
      <c r="BM210" s="35">
        <f>--_xlfn.CONCAT(BK210:BL210)</f>
        <v>12</v>
      </c>
      <c r="BN210" s="29">
        <v>2</v>
      </c>
      <c r="BO210" s="25"/>
      <c r="BP210" s="36">
        <v>2</v>
      </c>
      <c r="BQ210" s="36">
        <v>4</v>
      </c>
      <c r="BR210" s="37">
        <f t="shared" si="33"/>
        <v>24</v>
      </c>
      <c r="BS210" s="38">
        <v>10</v>
      </c>
      <c r="BT210" s="38" t="s">
        <v>60</v>
      </c>
      <c r="BU210" s="40" t="s">
        <v>61</v>
      </c>
      <c r="BV210" s="39" t="s">
        <v>62</v>
      </c>
      <c r="BW210" s="39"/>
      <c r="BX210" s="39"/>
      <c r="BY210" s="39"/>
      <c r="BZ210" s="39" t="s">
        <v>63</v>
      </c>
      <c r="CA210" s="40">
        <v>11</v>
      </c>
      <c r="CB210" s="40">
        <v>12</v>
      </c>
      <c r="CC210" s="40">
        <v>11</v>
      </c>
      <c r="CD210" s="40"/>
      <c r="CE210" s="40"/>
      <c r="CF210" s="40"/>
      <c r="CG210" s="40">
        <v>6</v>
      </c>
      <c r="CH210" s="40">
        <v>5</v>
      </c>
      <c r="CI210" s="24" t="s">
        <v>64</v>
      </c>
      <c r="CM210">
        <v>3</v>
      </c>
      <c r="CN210" s="40">
        <v>2</v>
      </c>
    </row>
    <row r="211" spans="1:93" x14ac:dyDescent="0.25">
      <c r="A211">
        <v>202</v>
      </c>
      <c r="B211" s="21">
        <v>43664</v>
      </c>
      <c r="C211">
        <v>149</v>
      </c>
      <c r="D211">
        <v>18</v>
      </c>
      <c r="E211" t="s">
        <v>175</v>
      </c>
      <c r="F211">
        <v>1</v>
      </c>
      <c r="G211">
        <v>3</v>
      </c>
      <c r="I211" t="s">
        <v>176</v>
      </c>
      <c r="J211" s="22">
        <f>COUNTIF($C$83:C402,C211)</f>
        <v>9</v>
      </c>
      <c r="K211" s="23"/>
      <c r="L211">
        <f>--_xlfn.CONCAT(M211:O211)</f>
        <v>18</v>
      </c>
      <c r="M211" s="24">
        <v>1</v>
      </c>
      <c r="N211" s="24">
        <v>8</v>
      </c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5">
        <v>1</v>
      </c>
      <c r="AK211" s="26">
        <v>1</v>
      </c>
      <c r="AL211" s="27">
        <v>0</v>
      </c>
      <c r="AM211" s="27">
        <v>1</v>
      </c>
      <c r="AN211" s="28">
        <f t="shared" si="31"/>
        <v>1</v>
      </c>
      <c r="AO211" s="29">
        <v>1</v>
      </c>
      <c r="AP211" s="30">
        <v>1</v>
      </c>
      <c r="AQ211" s="27">
        <v>5</v>
      </c>
      <c r="AR211" s="31">
        <v>1</v>
      </c>
      <c r="AS211" s="29">
        <v>2</v>
      </c>
      <c r="AT211" s="30">
        <v>2</v>
      </c>
      <c r="AU211" s="25"/>
      <c r="AV211" s="27"/>
      <c r="AW211" s="31"/>
      <c r="AX211" s="29"/>
      <c r="AY211" s="32"/>
      <c r="AZ211" s="25"/>
      <c r="BA211" s="33"/>
      <c r="BB211" s="31"/>
      <c r="BC211" s="31"/>
      <c r="BD211" s="34"/>
      <c r="BE211" s="26"/>
      <c r="BF211" s="26"/>
      <c r="BG211" s="26"/>
      <c r="BH211" s="27">
        <v>1</v>
      </c>
      <c r="BI211" s="27">
        <v>2</v>
      </c>
      <c r="BJ211" s="28">
        <f t="shared" si="30"/>
        <v>12</v>
      </c>
      <c r="BK211" s="32">
        <v>2</v>
      </c>
      <c r="BL211" s="32">
        <v>5</v>
      </c>
      <c r="BM211" s="35">
        <f>--_xlfn.CONCAT(BK211:BL211)</f>
        <v>25</v>
      </c>
      <c r="BN211" s="29">
        <v>2</v>
      </c>
      <c r="BO211" s="25"/>
      <c r="BP211" s="36">
        <v>2</v>
      </c>
      <c r="BQ211" s="36">
        <v>4</v>
      </c>
      <c r="BR211" s="37">
        <f t="shared" si="33"/>
        <v>24</v>
      </c>
      <c r="BS211" s="38">
        <v>10</v>
      </c>
      <c r="BT211" s="38" t="s">
        <v>60</v>
      </c>
      <c r="BU211" s="40" t="s">
        <v>61</v>
      </c>
      <c r="BV211" s="39" t="s">
        <v>62</v>
      </c>
      <c r="BW211" s="39"/>
      <c r="BX211" s="39"/>
      <c r="BY211" s="39"/>
      <c r="BZ211" s="39" t="s">
        <v>63</v>
      </c>
      <c r="CA211" s="40">
        <v>11</v>
      </c>
      <c r="CB211" s="40">
        <v>12</v>
      </c>
      <c r="CC211" s="40">
        <v>11</v>
      </c>
      <c r="CD211" s="40"/>
      <c r="CE211" s="40"/>
      <c r="CF211" s="40" t="s">
        <v>197</v>
      </c>
      <c r="CG211" s="40">
        <v>6</v>
      </c>
      <c r="CH211" s="40">
        <v>5</v>
      </c>
      <c r="CI211" s="24" t="s">
        <v>64</v>
      </c>
      <c r="CM211">
        <v>3</v>
      </c>
      <c r="CN211" s="40">
        <v>1</v>
      </c>
    </row>
    <row r="212" spans="1:93" x14ac:dyDescent="0.25">
      <c r="A212">
        <v>45</v>
      </c>
      <c r="B212" s="21">
        <v>43660</v>
      </c>
      <c r="C212">
        <v>123</v>
      </c>
      <c r="D212">
        <v>23</v>
      </c>
      <c r="E212" t="s">
        <v>58</v>
      </c>
      <c r="F212">
        <v>1</v>
      </c>
      <c r="G212">
        <v>1</v>
      </c>
      <c r="I212" t="s">
        <v>65</v>
      </c>
      <c r="J212" s="22">
        <f>COUNTIF($C167:C$754,C212)</f>
        <v>3</v>
      </c>
      <c r="K212" s="23"/>
      <c r="L212">
        <f>--_xlfn.CONCAT(M212:O212)</f>
        <v>23</v>
      </c>
      <c r="M212" s="24">
        <v>2</v>
      </c>
      <c r="N212" s="24">
        <v>3</v>
      </c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5">
        <v>1</v>
      </c>
      <c r="AK212" s="26">
        <v>5</v>
      </c>
      <c r="AL212" s="27">
        <v>0</v>
      </c>
      <c r="AM212" s="27">
        <v>3</v>
      </c>
      <c r="AN212" s="28">
        <f t="shared" si="31"/>
        <v>3</v>
      </c>
      <c r="AO212" s="29">
        <v>4</v>
      </c>
      <c r="AP212" s="30">
        <v>1</v>
      </c>
      <c r="AQ212" s="27">
        <v>4</v>
      </c>
      <c r="AR212" s="31">
        <v>1</v>
      </c>
      <c r="AS212" s="29">
        <v>2</v>
      </c>
      <c r="AT212" s="30">
        <v>2</v>
      </c>
      <c r="AU212" s="25"/>
      <c r="AV212" s="27"/>
      <c r="AW212" s="31"/>
      <c r="AX212" s="29"/>
      <c r="AY212" s="32"/>
      <c r="AZ212" s="25"/>
      <c r="BA212" s="33"/>
      <c r="BB212" s="31"/>
      <c r="BC212" s="31"/>
      <c r="BD212" s="34"/>
      <c r="BE212" s="26"/>
      <c r="BF212" s="26"/>
      <c r="BG212" s="26"/>
      <c r="BH212" s="27">
        <v>1</v>
      </c>
      <c r="BI212" s="27">
        <v>2</v>
      </c>
      <c r="BJ212" s="28">
        <f t="shared" si="30"/>
        <v>12</v>
      </c>
      <c r="BK212" s="32">
        <v>3</v>
      </c>
      <c r="BL212" s="32">
        <v>0</v>
      </c>
      <c r="BM212" s="35">
        <f>--_xlfn.CONCAT(BK212:BL212)</f>
        <v>30</v>
      </c>
      <c r="BN212" s="29">
        <v>2</v>
      </c>
      <c r="BO212" s="25"/>
      <c r="BP212" s="36">
        <v>0</v>
      </c>
      <c r="BQ212" s="36">
        <v>7</v>
      </c>
      <c r="BR212" s="37">
        <f t="shared" si="33"/>
        <v>7</v>
      </c>
      <c r="BS212" s="38">
        <v>5</v>
      </c>
      <c r="BT212" s="38" t="s">
        <v>76</v>
      </c>
      <c r="BU212" s="40" t="s">
        <v>77</v>
      </c>
      <c r="BV212" s="39" t="s">
        <v>78</v>
      </c>
      <c r="BW212" s="39"/>
      <c r="BX212" s="39"/>
      <c r="BY212" s="39"/>
      <c r="BZ212" s="39" t="s">
        <v>79</v>
      </c>
      <c r="CA212" s="40">
        <v>4</v>
      </c>
      <c r="CB212" s="40">
        <v>4</v>
      </c>
      <c r="CC212" s="40">
        <v>4</v>
      </c>
      <c r="CD212" s="40"/>
      <c r="CE212" s="40"/>
      <c r="CF212" s="40"/>
      <c r="CG212" s="40">
        <v>2</v>
      </c>
      <c r="CH212" s="40">
        <v>2</v>
      </c>
      <c r="CI212" s="24"/>
      <c r="CM212">
        <v>1</v>
      </c>
      <c r="CN212" s="40">
        <v>2</v>
      </c>
    </row>
    <row r="213" spans="1:93" x14ac:dyDescent="0.25">
      <c r="A213">
        <v>176</v>
      </c>
      <c r="B213" s="21">
        <v>43663</v>
      </c>
      <c r="C213">
        <v>148</v>
      </c>
      <c r="D213">
        <v>13</v>
      </c>
      <c r="E213" t="s">
        <v>52</v>
      </c>
      <c r="F213">
        <v>1</v>
      </c>
      <c r="G213">
        <v>3</v>
      </c>
      <c r="H213">
        <v>148</v>
      </c>
      <c r="I213" t="s">
        <v>163</v>
      </c>
      <c r="J213" s="22">
        <f>COUNTIF($C152:C$762,C213)</f>
        <v>19</v>
      </c>
      <c r="K213" s="23">
        <v>5</v>
      </c>
      <c r="L213">
        <f>--_xlfn.CONCAT(M213:N213)</f>
        <v>13</v>
      </c>
      <c r="M213" s="24">
        <v>1</v>
      </c>
      <c r="N213" s="24">
        <v>3</v>
      </c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5">
        <v>1</v>
      </c>
      <c r="AK213" s="26">
        <v>1</v>
      </c>
      <c r="AL213" s="27">
        <v>0</v>
      </c>
      <c r="AM213" s="27">
        <v>1</v>
      </c>
      <c r="AN213" s="28">
        <f t="shared" si="31"/>
        <v>1</v>
      </c>
      <c r="AO213" s="29">
        <v>1</v>
      </c>
      <c r="AP213" s="30">
        <v>1</v>
      </c>
      <c r="AQ213" s="27">
        <v>4</v>
      </c>
      <c r="AR213" s="31">
        <v>1</v>
      </c>
      <c r="AS213" s="29">
        <v>4</v>
      </c>
      <c r="AT213" s="30">
        <v>4</v>
      </c>
      <c r="AU213" s="25"/>
      <c r="AV213" s="27"/>
      <c r="AW213" s="31"/>
      <c r="AX213" s="29"/>
      <c r="AY213" s="32"/>
      <c r="AZ213" s="25"/>
      <c r="BA213" s="33"/>
      <c r="BB213" s="31"/>
      <c r="BC213" s="31"/>
      <c r="BD213" s="34"/>
      <c r="BE213" s="26"/>
      <c r="BF213" s="26"/>
      <c r="BG213" s="26"/>
      <c r="BH213" s="27">
        <v>1</v>
      </c>
      <c r="BI213" s="27">
        <v>2</v>
      </c>
      <c r="BJ213" s="28">
        <f t="shared" si="30"/>
        <v>12</v>
      </c>
      <c r="BK213" s="32">
        <v>3</v>
      </c>
      <c r="BL213" s="32">
        <v>2</v>
      </c>
      <c r="BM213" s="35">
        <f>--_xlfn.CONCAT(BK213:BL213)</f>
        <v>32</v>
      </c>
      <c r="BN213" s="29">
        <v>2</v>
      </c>
      <c r="BO213" s="25"/>
      <c r="BP213" s="36">
        <v>0</v>
      </c>
      <c r="BQ213" s="36">
        <v>8</v>
      </c>
      <c r="BR213" s="37">
        <f t="shared" si="33"/>
        <v>8</v>
      </c>
      <c r="BS213" s="38">
        <v>1</v>
      </c>
      <c r="BT213" s="38" t="s">
        <v>54</v>
      </c>
      <c r="BU213" s="40" t="s">
        <v>81</v>
      </c>
      <c r="BV213" s="39" t="s">
        <v>82</v>
      </c>
      <c r="BW213" s="39"/>
      <c r="BX213" s="39"/>
      <c r="BY213" s="39"/>
      <c r="BZ213" s="39" t="s">
        <v>83</v>
      </c>
      <c r="CA213" s="40">
        <v>3</v>
      </c>
      <c r="CB213" s="40">
        <v>3</v>
      </c>
      <c r="CC213" s="40">
        <v>3</v>
      </c>
      <c r="CD213" s="40"/>
      <c r="CE213" s="40"/>
      <c r="CF213" s="40"/>
      <c r="CG213" s="40">
        <v>1</v>
      </c>
      <c r="CH213" s="40">
        <v>1</v>
      </c>
      <c r="CI213" s="24"/>
      <c r="CJ213" s="24"/>
      <c r="CM213">
        <v>3</v>
      </c>
      <c r="CN213" s="40">
        <v>1</v>
      </c>
    </row>
    <row r="214" spans="1:93" x14ac:dyDescent="0.25">
      <c r="A214">
        <v>188</v>
      </c>
      <c r="B214" s="21">
        <v>43663</v>
      </c>
      <c r="C214">
        <v>148</v>
      </c>
      <c r="D214">
        <v>32</v>
      </c>
      <c r="E214" t="s">
        <v>52</v>
      </c>
      <c r="F214">
        <v>1</v>
      </c>
      <c r="G214">
        <v>3</v>
      </c>
      <c r="H214">
        <v>148</v>
      </c>
      <c r="I214" t="s">
        <v>171</v>
      </c>
      <c r="J214" s="22">
        <f>COUNTIF($A87:C$754,C214)</f>
        <v>24</v>
      </c>
      <c r="K214" s="23">
        <v>6</v>
      </c>
      <c r="L214">
        <f>--_xlfn.CONCAT(M214:O214)</f>
        <v>32</v>
      </c>
      <c r="M214" s="24">
        <v>3</v>
      </c>
      <c r="N214" s="24">
        <v>2</v>
      </c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5">
        <v>1</v>
      </c>
      <c r="AK214" s="26">
        <v>1</v>
      </c>
      <c r="AL214" s="27">
        <v>3</v>
      </c>
      <c r="AM214" s="27">
        <v>8</v>
      </c>
      <c r="AN214" s="28">
        <f t="shared" si="31"/>
        <v>38</v>
      </c>
      <c r="AO214" s="29">
        <v>1</v>
      </c>
      <c r="AP214" s="30">
        <v>1</v>
      </c>
      <c r="AQ214" s="27">
        <v>1</v>
      </c>
      <c r="AR214" s="31">
        <v>1</v>
      </c>
      <c r="AS214" s="29">
        <v>4</v>
      </c>
      <c r="AT214" s="30">
        <v>1</v>
      </c>
      <c r="AU214" s="25"/>
      <c r="AV214" s="27"/>
      <c r="AW214" s="31"/>
      <c r="AX214" s="29"/>
      <c r="AY214" s="32"/>
      <c r="AZ214" s="25"/>
      <c r="BA214" s="33"/>
      <c r="BB214" s="31"/>
      <c r="BC214" s="31"/>
      <c r="BD214" s="34"/>
      <c r="BE214" s="26"/>
      <c r="BF214" s="26"/>
      <c r="BG214" s="26"/>
      <c r="BH214" s="27">
        <v>1</v>
      </c>
      <c r="BI214" s="27">
        <v>2</v>
      </c>
      <c r="BJ214" s="28">
        <f t="shared" si="30"/>
        <v>12</v>
      </c>
      <c r="BK214" s="32">
        <v>4</v>
      </c>
      <c r="BL214" s="32">
        <v>5</v>
      </c>
      <c r="BM214" s="35">
        <f>--_xlfn.CONCAT(BK214:BL214)</f>
        <v>45</v>
      </c>
      <c r="BN214" s="29">
        <v>2</v>
      </c>
      <c r="BO214" s="25"/>
      <c r="BP214" s="36">
        <v>0</v>
      </c>
      <c r="BQ214" s="36">
        <v>2</v>
      </c>
      <c r="BR214" s="37">
        <f t="shared" si="33"/>
        <v>2</v>
      </c>
      <c r="BS214" s="38">
        <v>1</v>
      </c>
      <c r="BT214" s="38" t="s">
        <v>54</v>
      </c>
      <c r="BU214" t="s">
        <v>55</v>
      </c>
      <c r="BV214" s="24" t="s">
        <v>56</v>
      </c>
      <c r="BW214" s="24"/>
      <c r="BX214" s="24"/>
      <c r="BY214" s="24"/>
      <c r="BZ214" s="39" t="s">
        <v>57</v>
      </c>
      <c r="CA214" s="40">
        <v>5</v>
      </c>
      <c r="CB214" s="40">
        <v>5</v>
      </c>
      <c r="CC214" s="40">
        <v>5</v>
      </c>
      <c r="CD214" s="40"/>
      <c r="CE214" s="40"/>
      <c r="CF214" s="40"/>
      <c r="CG214" s="40">
        <v>3</v>
      </c>
      <c r="CH214" s="40">
        <v>1</v>
      </c>
      <c r="CM214">
        <v>3</v>
      </c>
      <c r="CN214" s="40">
        <v>1</v>
      </c>
    </row>
    <row r="215" spans="1:93" x14ac:dyDescent="0.25">
      <c r="A215">
        <v>769</v>
      </c>
      <c r="B215" s="21">
        <v>43696</v>
      </c>
      <c r="C215">
        <v>443</v>
      </c>
      <c r="D215">
        <v>17</v>
      </c>
      <c r="E215" t="s">
        <v>161</v>
      </c>
      <c r="F215">
        <v>1</v>
      </c>
      <c r="G215">
        <v>3</v>
      </c>
      <c r="H215">
        <v>443</v>
      </c>
      <c r="I215" t="s">
        <v>162</v>
      </c>
      <c r="J215" s="22">
        <f>COUNTIF($C$42:C447,C215)</f>
        <v>5</v>
      </c>
      <c r="K215" s="23">
        <v>2</v>
      </c>
      <c r="L215">
        <f>--_xlfn.CONCAT(M215:N215)</f>
        <v>17</v>
      </c>
      <c r="M215" s="24">
        <v>1</v>
      </c>
      <c r="N215" s="24">
        <v>7</v>
      </c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5">
        <v>4</v>
      </c>
      <c r="AK215" s="26"/>
      <c r="AL215" s="27"/>
      <c r="AM215" s="27"/>
      <c r="AN215" s="28"/>
      <c r="AO215" s="29"/>
      <c r="AP215" s="30">
        <v>1</v>
      </c>
      <c r="AQ215" s="27">
        <v>1</v>
      </c>
      <c r="AR215" s="31">
        <v>1</v>
      </c>
      <c r="AS215" s="29">
        <v>6</v>
      </c>
      <c r="AT215" s="30">
        <v>6</v>
      </c>
      <c r="AU215" s="25"/>
      <c r="AV215" s="27"/>
      <c r="AW215" s="31"/>
      <c r="AX215" s="29"/>
      <c r="AY215" s="32"/>
      <c r="AZ215" s="25"/>
      <c r="BA215" s="33">
        <v>5</v>
      </c>
      <c r="BB215" s="31">
        <v>3</v>
      </c>
      <c r="BC215" s="31">
        <v>4</v>
      </c>
      <c r="BD215" s="34">
        <f>--_xlfn.CONCAT(BB215:BC215)</f>
        <v>34</v>
      </c>
      <c r="BE215" s="26"/>
      <c r="BF215" s="26"/>
      <c r="BG215" s="26"/>
      <c r="BH215" s="27">
        <v>1</v>
      </c>
      <c r="BI215" s="27">
        <v>2</v>
      </c>
      <c r="BJ215" s="28">
        <f t="shared" si="30"/>
        <v>12</v>
      </c>
      <c r="BK215" s="32"/>
      <c r="BL215" s="32"/>
      <c r="BM215" s="35"/>
      <c r="BN215" s="29">
        <v>2</v>
      </c>
      <c r="BO215" s="25"/>
      <c r="BP215" s="36"/>
      <c r="BQ215" s="36"/>
      <c r="BR215" s="59">
        <v>34</v>
      </c>
      <c r="BS215" s="38">
        <v>10</v>
      </c>
      <c r="BT215" s="38" t="s">
        <v>60</v>
      </c>
      <c r="BU215" s="40" t="s">
        <v>61</v>
      </c>
      <c r="BV215" s="39" t="s">
        <v>62</v>
      </c>
      <c r="BW215" s="38">
        <v>34</v>
      </c>
      <c r="BX215" s="38" t="s">
        <v>95</v>
      </c>
      <c r="BY215" s="43" t="s">
        <v>147</v>
      </c>
      <c r="BZ215" s="39" t="s">
        <v>63</v>
      </c>
      <c r="CA215" s="40">
        <v>11</v>
      </c>
      <c r="CB215" s="40">
        <v>12</v>
      </c>
      <c r="CC215" s="40">
        <v>11</v>
      </c>
      <c r="CD215" s="40"/>
      <c r="CE215" s="40"/>
      <c r="CF215" s="40"/>
      <c r="CG215" s="40">
        <v>6</v>
      </c>
      <c r="CH215" s="40">
        <v>5</v>
      </c>
      <c r="CI215" s="24" t="s">
        <v>64</v>
      </c>
      <c r="CM215">
        <v>3</v>
      </c>
      <c r="CN215" s="40">
        <v>1</v>
      </c>
    </row>
    <row r="216" spans="1:93" x14ac:dyDescent="0.25">
      <c r="A216">
        <v>571</v>
      </c>
      <c r="B216" s="21">
        <v>43675</v>
      </c>
      <c r="C216">
        <v>290</v>
      </c>
      <c r="D216">
        <v>11</v>
      </c>
      <c r="E216" t="s">
        <v>139</v>
      </c>
      <c r="F216">
        <v>1</v>
      </c>
      <c r="G216">
        <v>2</v>
      </c>
      <c r="H216">
        <v>290</v>
      </c>
      <c r="I216" t="s">
        <v>145</v>
      </c>
      <c r="J216" s="22">
        <f>COUNTIF($C$37:C453,C216)</f>
        <v>4</v>
      </c>
      <c r="K216" s="23">
        <v>1</v>
      </c>
      <c r="L216">
        <f>--_xlfn.CONCAT(M216:O216)</f>
        <v>11</v>
      </c>
      <c r="M216" s="24">
        <v>1</v>
      </c>
      <c r="N216" s="24">
        <v>1</v>
      </c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5">
        <v>4</v>
      </c>
      <c r="AK216" s="26">
        <v>7</v>
      </c>
      <c r="AL216" s="27"/>
      <c r="AM216" s="27"/>
      <c r="AN216" s="28"/>
      <c r="AO216" s="29"/>
      <c r="AP216" s="30">
        <v>1</v>
      </c>
      <c r="AQ216" s="27">
        <v>1</v>
      </c>
      <c r="AR216" s="31">
        <v>1</v>
      </c>
      <c r="AS216" s="29">
        <v>2</v>
      </c>
      <c r="AT216" s="30">
        <v>3</v>
      </c>
      <c r="AU216" s="25"/>
      <c r="AV216" s="27"/>
      <c r="AW216" s="31"/>
      <c r="AX216" s="29"/>
      <c r="AY216" s="32"/>
      <c r="AZ216" s="25"/>
      <c r="BA216" s="33">
        <v>4</v>
      </c>
      <c r="BB216" s="31">
        <v>3</v>
      </c>
      <c r="BC216" s="31">
        <v>1</v>
      </c>
      <c r="BD216" s="34">
        <f>--_xlfn.CONCAT(BB216:BC216)</f>
        <v>31</v>
      </c>
      <c r="BE216" s="26"/>
      <c r="BF216" s="26"/>
      <c r="BG216" s="26"/>
      <c r="BH216" s="27">
        <v>1</v>
      </c>
      <c r="BI216" s="27">
        <v>2</v>
      </c>
      <c r="BJ216" s="28">
        <f t="shared" si="30"/>
        <v>12</v>
      </c>
      <c r="BK216" s="32"/>
      <c r="BL216" s="32"/>
      <c r="BM216" s="35"/>
      <c r="BN216" s="29">
        <v>2</v>
      </c>
      <c r="BO216" s="25"/>
      <c r="BP216" s="36">
        <v>1</v>
      </c>
      <c r="BQ216" s="36">
        <v>0</v>
      </c>
      <c r="BR216" s="37">
        <f>--_xlfn.CONCAT(BP216:BQ216)</f>
        <v>10</v>
      </c>
      <c r="BS216" s="38">
        <v>9</v>
      </c>
      <c r="BT216" s="38" t="s">
        <v>86</v>
      </c>
      <c r="BU216" s="40" t="s">
        <v>61</v>
      </c>
      <c r="BV216" s="39" t="s">
        <v>198</v>
      </c>
      <c r="BW216" s="39">
        <v>31</v>
      </c>
      <c r="BX216" s="39"/>
      <c r="BY216" t="s">
        <v>154</v>
      </c>
      <c r="BZ216" s="39" t="s">
        <v>97</v>
      </c>
      <c r="CA216" s="40">
        <v>7</v>
      </c>
      <c r="CB216" s="40">
        <v>7</v>
      </c>
      <c r="CC216" s="40">
        <v>7</v>
      </c>
      <c r="CD216" s="40"/>
      <c r="CE216" s="40"/>
      <c r="CF216" s="40"/>
      <c r="CG216" s="40">
        <v>4</v>
      </c>
      <c r="CH216" s="40">
        <v>3</v>
      </c>
      <c r="CI216" s="24" t="s">
        <v>98</v>
      </c>
      <c r="CM216">
        <v>2</v>
      </c>
      <c r="CN216" s="40">
        <v>2</v>
      </c>
    </row>
    <row r="217" spans="1:93" x14ac:dyDescent="0.25">
      <c r="A217">
        <v>873</v>
      </c>
      <c r="B217" s="21">
        <v>43649</v>
      </c>
      <c r="C217">
        <v>51</v>
      </c>
      <c r="D217">
        <v>32</v>
      </c>
      <c r="E217" t="s">
        <v>58</v>
      </c>
      <c r="F217">
        <v>1</v>
      </c>
      <c r="G217">
        <v>1</v>
      </c>
      <c r="I217" t="s">
        <v>199</v>
      </c>
      <c r="J217" s="22">
        <f>COUNTIF($C$43:C464,C217)</f>
        <v>2</v>
      </c>
      <c r="K217" s="23"/>
      <c r="L217">
        <f>--_xlfn.CONCAT(M217:N217)</f>
        <v>32</v>
      </c>
      <c r="M217" s="24">
        <v>3</v>
      </c>
      <c r="N217" s="24">
        <v>2</v>
      </c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5">
        <v>4</v>
      </c>
      <c r="AK217" s="26">
        <v>7</v>
      </c>
      <c r="AL217" s="27"/>
      <c r="AM217" s="27"/>
      <c r="AN217" s="28"/>
      <c r="AO217" s="29"/>
      <c r="AP217" s="30">
        <v>1</v>
      </c>
      <c r="AQ217" s="27">
        <v>1</v>
      </c>
      <c r="AR217" s="31">
        <v>1</v>
      </c>
      <c r="AS217" s="29">
        <v>6</v>
      </c>
      <c r="AT217" s="30">
        <v>6</v>
      </c>
      <c r="AU217" s="25"/>
      <c r="AV217" s="27"/>
      <c r="AW217" s="31"/>
      <c r="AX217" s="29"/>
      <c r="AY217" s="32"/>
      <c r="AZ217" s="25"/>
      <c r="BA217" s="33">
        <v>4</v>
      </c>
      <c r="BB217" s="31">
        <v>3</v>
      </c>
      <c r="BC217" s="31">
        <v>1</v>
      </c>
      <c r="BD217" s="34">
        <f>--_xlfn.CONCAT(BB217:BC217)</f>
        <v>31</v>
      </c>
      <c r="BE217" s="26"/>
      <c r="BF217" s="26"/>
      <c r="BG217" s="26"/>
      <c r="BH217" s="27">
        <v>1</v>
      </c>
      <c r="BI217" s="27">
        <v>2</v>
      </c>
      <c r="BJ217" s="28">
        <f t="shared" si="30"/>
        <v>12</v>
      </c>
      <c r="BK217" s="32"/>
      <c r="BL217" s="32"/>
      <c r="BM217" s="35"/>
      <c r="BN217" s="29">
        <v>2</v>
      </c>
      <c r="BO217" s="25"/>
      <c r="BP217" s="36">
        <v>0</v>
      </c>
      <c r="BQ217" s="36">
        <v>4</v>
      </c>
      <c r="BR217" s="37">
        <f>--_xlfn.CONCAT(BP217:BQ217)</f>
        <v>4</v>
      </c>
      <c r="BS217" s="38">
        <v>7</v>
      </c>
      <c r="BT217" s="38" t="s">
        <v>86</v>
      </c>
      <c r="BU217" s="40" t="s">
        <v>93</v>
      </c>
      <c r="BV217" s="39" t="s">
        <v>94</v>
      </c>
      <c r="BW217" s="39">
        <v>31</v>
      </c>
      <c r="BX217" s="39"/>
      <c r="BY217" t="s">
        <v>154</v>
      </c>
      <c r="BZ217" s="39" t="s">
        <v>97</v>
      </c>
      <c r="CA217" s="40">
        <v>7</v>
      </c>
      <c r="CB217" s="40">
        <v>7</v>
      </c>
      <c r="CC217" s="40">
        <v>7</v>
      </c>
      <c r="CD217" s="40"/>
      <c r="CE217" s="40"/>
      <c r="CF217" s="40"/>
      <c r="CG217" s="40">
        <v>4</v>
      </c>
      <c r="CH217" s="40">
        <v>3</v>
      </c>
      <c r="CI217" s="24" t="s">
        <v>98</v>
      </c>
      <c r="CM217">
        <v>1</v>
      </c>
      <c r="CN217" s="40">
        <v>2</v>
      </c>
    </row>
    <row r="218" spans="1:93" x14ac:dyDescent="0.25">
      <c r="A218">
        <v>874</v>
      </c>
      <c r="B218" s="21">
        <v>43649</v>
      </c>
      <c r="C218">
        <v>51</v>
      </c>
      <c r="D218">
        <v>52</v>
      </c>
      <c r="E218" t="s">
        <v>58</v>
      </c>
      <c r="F218">
        <v>1</v>
      </c>
      <c r="G218">
        <v>1</v>
      </c>
      <c r="H218">
        <v>51</v>
      </c>
      <c r="I218" t="s">
        <v>199</v>
      </c>
      <c r="J218" s="22">
        <f>COUNTIF($C$42:C466,C218)</f>
        <v>2</v>
      </c>
      <c r="K218" s="23">
        <v>2</v>
      </c>
      <c r="L218">
        <f>--_xlfn.CONCAT(M218:N218)</f>
        <v>52</v>
      </c>
      <c r="M218" s="24">
        <v>5</v>
      </c>
      <c r="N218" s="24">
        <v>2</v>
      </c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5">
        <v>4</v>
      </c>
      <c r="AK218" s="26">
        <v>7</v>
      </c>
      <c r="AL218" s="27"/>
      <c r="AM218" s="27"/>
      <c r="AN218" s="28"/>
      <c r="AO218" s="29"/>
      <c r="AP218" s="30">
        <v>1</v>
      </c>
      <c r="AQ218" s="27">
        <v>1</v>
      </c>
      <c r="AR218" s="31">
        <v>1</v>
      </c>
      <c r="AS218" s="29">
        <v>6</v>
      </c>
      <c r="AT218" s="30">
        <v>6</v>
      </c>
      <c r="AU218" s="25"/>
      <c r="AV218" s="27"/>
      <c r="AW218" s="31"/>
      <c r="AX218" s="29"/>
      <c r="AY218" s="32"/>
      <c r="AZ218" s="25"/>
      <c r="BA218" s="33">
        <v>4</v>
      </c>
      <c r="BB218" s="31">
        <v>3</v>
      </c>
      <c r="BC218" s="31">
        <v>1</v>
      </c>
      <c r="BD218" s="34">
        <f>--_xlfn.CONCAT(BB218:BC218)</f>
        <v>31</v>
      </c>
      <c r="BE218" s="26"/>
      <c r="BF218" s="26"/>
      <c r="BG218" s="26"/>
      <c r="BH218" s="27">
        <v>1</v>
      </c>
      <c r="BI218" s="27">
        <v>2</v>
      </c>
      <c r="BJ218" s="28">
        <f t="shared" si="30"/>
        <v>12</v>
      </c>
      <c r="BK218" s="32"/>
      <c r="BL218" s="32"/>
      <c r="BM218" s="35"/>
      <c r="BN218" s="29">
        <v>2</v>
      </c>
      <c r="BO218" s="25"/>
      <c r="BP218" s="36">
        <v>0</v>
      </c>
      <c r="BQ218" s="36">
        <v>4</v>
      </c>
      <c r="BR218" s="37">
        <f>--_xlfn.CONCAT(BP218:BQ218)</f>
        <v>4</v>
      </c>
      <c r="BS218" s="38">
        <v>7</v>
      </c>
      <c r="BT218" s="38" t="s">
        <v>86</v>
      </c>
      <c r="BU218" s="40" t="s">
        <v>93</v>
      </c>
      <c r="BV218" s="39" t="s">
        <v>94</v>
      </c>
      <c r="BW218" s="39">
        <v>31</v>
      </c>
      <c r="BX218" s="39"/>
      <c r="BY218" t="s">
        <v>154</v>
      </c>
      <c r="BZ218" s="39" t="s">
        <v>97</v>
      </c>
      <c r="CA218" s="40">
        <v>7</v>
      </c>
      <c r="CB218" s="40">
        <v>7</v>
      </c>
      <c r="CC218" s="40">
        <v>7</v>
      </c>
      <c r="CD218" s="40"/>
      <c r="CE218" s="40"/>
      <c r="CF218" s="40"/>
      <c r="CG218" s="40">
        <v>4</v>
      </c>
      <c r="CH218" s="40">
        <v>3</v>
      </c>
      <c r="CI218" s="24" t="s">
        <v>98</v>
      </c>
      <c r="CM218">
        <v>1</v>
      </c>
      <c r="CN218" s="40">
        <v>2</v>
      </c>
    </row>
    <row r="219" spans="1:93" x14ac:dyDescent="0.25">
      <c r="A219">
        <v>889</v>
      </c>
      <c r="B219" s="21">
        <v>43649</v>
      </c>
      <c r="C219">
        <v>53</v>
      </c>
      <c r="D219">
        <v>8</v>
      </c>
      <c r="E219" t="s">
        <v>58</v>
      </c>
      <c r="F219">
        <v>1</v>
      </c>
      <c r="G219">
        <v>1</v>
      </c>
      <c r="H219">
        <v>53</v>
      </c>
      <c r="I219" t="s">
        <v>74</v>
      </c>
      <c r="J219" s="22">
        <f>COUNTIF($C$53:C456,C219)</f>
        <v>6</v>
      </c>
      <c r="K219" s="23">
        <v>1</v>
      </c>
      <c r="L219">
        <f>--_xlfn.CONCAT(M219:O219)</f>
        <v>8</v>
      </c>
      <c r="M219" s="24">
        <v>0</v>
      </c>
      <c r="N219" s="24">
        <v>8</v>
      </c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5">
        <v>4</v>
      </c>
      <c r="AK219" s="26">
        <v>7</v>
      </c>
      <c r="AL219" s="27"/>
      <c r="AM219" s="27"/>
      <c r="AN219" s="28"/>
      <c r="AO219" s="29"/>
      <c r="AP219" s="30">
        <v>1</v>
      </c>
      <c r="AQ219" s="27">
        <v>1</v>
      </c>
      <c r="AR219" s="31">
        <v>1</v>
      </c>
      <c r="AS219" s="29">
        <v>7</v>
      </c>
      <c r="AT219" s="30">
        <v>7</v>
      </c>
      <c r="AU219" s="25"/>
      <c r="AV219" s="27"/>
      <c r="AW219" s="31"/>
      <c r="AX219" s="29"/>
      <c r="AY219" s="32"/>
      <c r="AZ219" s="25"/>
      <c r="BA219" s="33"/>
      <c r="BB219" s="31"/>
      <c r="BC219" s="31"/>
      <c r="BD219" s="34"/>
      <c r="BE219" s="26"/>
      <c r="BF219" s="26"/>
      <c r="BG219" s="26"/>
      <c r="BH219" s="27">
        <v>1</v>
      </c>
      <c r="BI219" s="27">
        <v>2</v>
      </c>
      <c r="BJ219" s="28">
        <f t="shared" si="30"/>
        <v>12</v>
      </c>
      <c r="BK219" s="32"/>
      <c r="BL219" s="32"/>
      <c r="BM219" s="35"/>
      <c r="BN219" s="29">
        <v>2</v>
      </c>
      <c r="BO219" s="25"/>
      <c r="BP219" s="36">
        <v>0</v>
      </c>
      <c r="BQ219" s="36">
        <v>4</v>
      </c>
      <c r="BR219" s="37">
        <f>--_xlfn.CONCAT(BP219:BQ219)</f>
        <v>4</v>
      </c>
      <c r="BS219" s="38">
        <v>7</v>
      </c>
      <c r="BT219" s="38" t="s">
        <v>86</v>
      </c>
      <c r="BU219" s="40" t="s">
        <v>93</v>
      </c>
      <c r="BV219" s="39" t="s">
        <v>94</v>
      </c>
      <c r="BW219" s="39"/>
      <c r="BX219" s="39"/>
      <c r="BY219" s="39"/>
      <c r="BZ219" s="39" t="s">
        <v>97</v>
      </c>
      <c r="CA219" s="40">
        <v>7</v>
      </c>
      <c r="CB219" s="40">
        <v>7</v>
      </c>
      <c r="CC219" s="40">
        <v>7</v>
      </c>
      <c r="CD219" s="40"/>
      <c r="CE219" s="40"/>
      <c r="CF219" s="40"/>
      <c r="CG219" s="40">
        <v>4</v>
      </c>
      <c r="CH219" s="40">
        <v>3</v>
      </c>
      <c r="CI219" s="24" t="s">
        <v>98</v>
      </c>
      <c r="CM219">
        <v>1</v>
      </c>
      <c r="CN219" s="40">
        <v>2</v>
      </c>
    </row>
    <row r="220" spans="1:93" x14ac:dyDescent="0.25">
      <c r="A220">
        <v>105</v>
      </c>
      <c r="B220" s="21">
        <v>43663</v>
      </c>
      <c r="C220">
        <v>137</v>
      </c>
      <c r="D220">
        <v>18</v>
      </c>
      <c r="E220" t="s">
        <v>52</v>
      </c>
      <c r="F220">
        <v>1</v>
      </c>
      <c r="G220">
        <v>3</v>
      </c>
      <c r="H220">
        <v>137</v>
      </c>
      <c r="I220" t="s">
        <v>85</v>
      </c>
      <c r="J220" s="22">
        <f>COUNTIF($A$85:C220,C220)</f>
        <v>12</v>
      </c>
      <c r="K220" s="23">
        <v>2</v>
      </c>
      <c r="L220">
        <f>--_xlfn.CONCAT(M220:N220)</f>
        <v>18</v>
      </c>
      <c r="M220" s="24">
        <v>1</v>
      </c>
      <c r="N220" s="24">
        <v>8</v>
      </c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5">
        <v>5</v>
      </c>
      <c r="AK220" s="26"/>
      <c r="AL220" s="27"/>
      <c r="AM220" s="27"/>
      <c r="AN220" s="28"/>
      <c r="AO220" s="29"/>
      <c r="AP220" s="30">
        <v>1</v>
      </c>
      <c r="AQ220" s="27">
        <v>2</v>
      </c>
      <c r="AR220" s="31">
        <v>1</v>
      </c>
      <c r="AS220" s="29">
        <v>1</v>
      </c>
      <c r="AT220" s="30">
        <v>7</v>
      </c>
      <c r="AU220" s="25"/>
      <c r="AV220" s="27"/>
      <c r="AW220" s="31"/>
      <c r="AX220" s="29"/>
      <c r="AY220" s="32"/>
      <c r="AZ220" s="25"/>
      <c r="BA220" s="33"/>
      <c r="BB220" s="31"/>
      <c r="BC220" s="31"/>
      <c r="BD220" s="34"/>
      <c r="BE220" s="26"/>
      <c r="BF220" s="26"/>
      <c r="BG220" s="26"/>
      <c r="BH220" s="27">
        <v>1</v>
      </c>
      <c r="BI220" s="27">
        <v>2</v>
      </c>
      <c r="BJ220" s="28">
        <f t="shared" si="30"/>
        <v>12</v>
      </c>
      <c r="BK220" s="32"/>
      <c r="BL220" s="32"/>
      <c r="BM220" s="35"/>
      <c r="BN220" s="29">
        <v>2</v>
      </c>
      <c r="BO220" s="25">
        <v>3</v>
      </c>
      <c r="BP220" s="36"/>
      <c r="BQ220" s="36"/>
      <c r="BR220" s="57">
        <v>31</v>
      </c>
      <c r="BS220" s="38">
        <v>1</v>
      </c>
      <c r="BT220" s="38" t="s">
        <v>54</v>
      </c>
      <c r="BU220" s="40" t="s">
        <v>165</v>
      </c>
      <c r="BV220" s="24" t="s">
        <v>166</v>
      </c>
      <c r="BW220" s="24"/>
      <c r="BX220" s="24"/>
      <c r="BY220" s="24"/>
      <c r="BZ220" s="39" t="s">
        <v>57</v>
      </c>
      <c r="CA220" s="40">
        <v>5</v>
      </c>
      <c r="CB220" s="40">
        <v>5</v>
      </c>
      <c r="CC220" s="40">
        <v>5</v>
      </c>
      <c r="CD220" s="40"/>
      <c r="CE220" s="40"/>
      <c r="CF220" s="40"/>
      <c r="CG220" s="40">
        <v>3</v>
      </c>
      <c r="CH220" s="40">
        <v>1</v>
      </c>
      <c r="CI220" s="24"/>
      <c r="CM220">
        <v>3</v>
      </c>
      <c r="CN220" s="40">
        <v>2</v>
      </c>
    </row>
    <row r="221" spans="1:93" x14ac:dyDescent="0.25">
      <c r="A221">
        <v>184</v>
      </c>
      <c r="B221" s="21">
        <v>43663</v>
      </c>
      <c r="C221">
        <v>148</v>
      </c>
      <c r="D221">
        <v>18</v>
      </c>
      <c r="E221" t="s">
        <v>52</v>
      </c>
      <c r="F221">
        <v>1</v>
      </c>
      <c r="G221">
        <v>3</v>
      </c>
      <c r="I221" t="s">
        <v>163</v>
      </c>
      <c r="J221" s="22">
        <f>COUNTIF($C$98:C413,C221)</f>
        <v>24</v>
      </c>
      <c r="K221" s="23"/>
      <c r="L221">
        <f>--_xlfn.CONCAT(M221:N221)</f>
        <v>18</v>
      </c>
      <c r="M221" s="24">
        <v>1</v>
      </c>
      <c r="N221" s="24">
        <v>8</v>
      </c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5">
        <v>4</v>
      </c>
      <c r="AK221" s="26"/>
      <c r="AL221" s="27"/>
      <c r="AM221" s="27"/>
      <c r="AN221" s="28"/>
      <c r="AO221" s="29"/>
      <c r="AP221" s="30">
        <v>1</v>
      </c>
      <c r="AQ221" s="27">
        <v>5</v>
      </c>
      <c r="AR221" s="31">
        <v>1</v>
      </c>
      <c r="AS221" s="29">
        <v>1</v>
      </c>
      <c r="AT221" s="30">
        <v>1</v>
      </c>
      <c r="AU221" s="25"/>
      <c r="AV221" s="27"/>
      <c r="AW221" s="31"/>
      <c r="AX221" s="29"/>
      <c r="AY221" s="32"/>
      <c r="AZ221" s="25"/>
      <c r="BA221" s="33">
        <v>4</v>
      </c>
      <c r="BB221" s="31">
        <v>3</v>
      </c>
      <c r="BC221" s="31">
        <v>8</v>
      </c>
      <c r="BD221" s="34">
        <f>--_xlfn.CONCAT(BB221:BC221)</f>
        <v>38</v>
      </c>
      <c r="BE221" s="26"/>
      <c r="BF221" s="26"/>
      <c r="BG221" s="26"/>
      <c r="BH221" s="27">
        <v>1</v>
      </c>
      <c r="BI221" s="27">
        <v>2</v>
      </c>
      <c r="BJ221" s="28">
        <f t="shared" si="30"/>
        <v>12</v>
      </c>
      <c r="BK221" s="32"/>
      <c r="BL221" s="32"/>
      <c r="BM221" s="35"/>
      <c r="BN221" s="29">
        <v>2</v>
      </c>
      <c r="BO221" s="25"/>
      <c r="BP221" s="36"/>
      <c r="BQ221" s="36"/>
      <c r="BR221" s="57">
        <v>33</v>
      </c>
      <c r="BS221" s="38" t="s">
        <v>141</v>
      </c>
      <c r="BT221" s="38" t="s">
        <v>86</v>
      </c>
      <c r="BU221" s="40" t="s">
        <v>142</v>
      </c>
      <c r="BV221" s="39" t="s">
        <v>143</v>
      </c>
      <c r="BW221" s="38">
        <v>38</v>
      </c>
      <c r="BX221" s="38" t="s">
        <v>95</v>
      </c>
      <c r="BY221" s="43" t="s">
        <v>200</v>
      </c>
      <c r="BZ221" s="39" t="s">
        <v>63</v>
      </c>
      <c r="CA221" s="40">
        <v>11</v>
      </c>
      <c r="CB221" s="40">
        <v>12</v>
      </c>
      <c r="CC221" s="40">
        <v>11</v>
      </c>
      <c r="CD221" s="40"/>
      <c r="CE221" s="40"/>
      <c r="CF221" s="40"/>
      <c r="CG221" s="40">
        <v>6</v>
      </c>
      <c r="CH221" s="40">
        <v>5</v>
      </c>
      <c r="CI221" s="24" t="s">
        <v>64</v>
      </c>
      <c r="CM221">
        <v>3</v>
      </c>
      <c r="CN221" s="40">
        <v>1</v>
      </c>
    </row>
    <row r="222" spans="1:93" x14ac:dyDescent="0.25">
      <c r="A222">
        <v>193</v>
      </c>
      <c r="B222" s="21">
        <v>43663</v>
      </c>
      <c r="C222">
        <v>148</v>
      </c>
      <c r="D222">
        <v>38</v>
      </c>
      <c r="E222" t="s">
        <v>52</v>
      </c>
      <c r="F222">
        <v>1</v>
      </c>
      <c r="G222">
        <v>3</v>
      </c>
      <c r="H222">
        <v>148</v>
      </c>
      <c r="I222" t="s">
        <v>171</v>
      </c>
      <c r="J222" s="22">
        <f>COUNTIF($C$91:C405,C222)</f>
        <v>24</v>
      </c>
      <c r="K222" s="23">
        <v>2</v>
      </c>
      <c r="L222">
        <f>--_xlfn.CONCAT(M222:O222)</f>
        <v>38</v>
      </c>
      <c r="M222" s="24">
        <v>3</v>
      </c>
      <c r="N222" s="24">
        <v>8</v>
      </c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5">
        <v>1</v>
      </c>
      <c r="AK222" s="26">
        <v>2</v>
      </c>
      <c r="AL222" s="27">
        <v>0</v>
      </c>
      <c r="AM222" s="27">
        <v>1</v>
      </c>
      <c r="AN222" s="28">
        <f>--_xlfn.CONCAT(AL222:AM222)</f>
        <v>1</v>
      </c>
      <c r="AO222" s="29">
        <v>1</v>
      </c>
      <c r="AP222" s="30">
        <v>1</v>
      </c>
      <c r="AQ222" s="27">
        <v>5</v>
      </c>
      <c r="AR222" s="31">
        <v>1</v>
      </c>
      <c r="AS222" s="29">
        <v>4</v>
      </c>
      <c r="AT222" s="30">
        <v>4</v>
      </c>
      <c r="AU222" s="25"/>
      <c r="AV222" s="27"/>
      <c r="AW222" s="31"/>
      <c r="AX222" s="29"/>
      <c r="AY222" s="32"/>
      <c r="AZ222" s="25"/>
      <c r="BA222" s="33"/>
      <c r="BB222" s="31"/>
      <c r="BC222" s="31"/>
      <c r="BD222" s="34"/>
      <c r="BE222" s="26"/>
      <c r="BF222" s="26"/>
      <c r="BG222" s="26"/>
      <c r="BH222" s="27">
        <v>1</v>
      </c>
      <c r="BI222" s="27">
        <v>3</v>
      </c>
      <c r="BJ222" s="28">
        <f t="shared" si="30"/>
        <v>13</v>
      </c>
      <c r="BK222" s="32">
        <v>2</v>
      </c>
      <c r="BL222" s="32">
        <v>5</v>
      </c>
      <c r="BM222" s="35">
        <f>--_xlfn.CONCAT(BK222:BL222)</f>
        <v>25</v>
      </c>
      <c r="BN222" s="29">
        <v>2</v>
      </c>
      <c r="BO222" s="25"/>
      <c r="BP222" s="36">
        <v>0</v>
      </c>
      <c r="BQ222" s="36">
        <v>1</v>
      </c>
      <c r="BR222" s="37">
        <f>--_xlfn.CONCAT(BP222:BQ222)</f>
        <v>1</v>
      </c>
      <c r="BS222" s="38">
        <v>10</v>
      </c>
      <c r="BT222" s="38" t="s">
        <v>60</v>
      </c>
      <c r="BU222" s="40" t="s">
        <v>61</v>
      </c>
      <c r="BV222" s="39" t="s">
        <v>62</v>
      </c>
      <c r="BW222" s="39"/>
      <c r="BX222" s="39"/>
      <c r="BY222" s="39"/>
      <c r="BZ222" s="39" t="s">
        <v>63</v>
      </c>
      <c r="CA222" s="40">
        <v>11</v>
      </c>
      <c r="CB222" s="40">
        <v>12</v>
      </c>
      <c r="CC222" s="40">
        <v>11</v>
      </c>
      <c r="CD222" s="40"/>
      <c r="CE222" s="40"/>
      <c r="CF222" s="40"/>
      <c r="CG222" s="40">
        <v>6</v>
      </c>
      <c r="CH222" s="40">
        <v>5</v>
      </c>
      <c r="CI222" s="24" t="s">
        <v>64</v>
      </c>
      <c r="CM222">
        <v>3</v>
      </c>
      <c r="CN222" s="40">
        <v>1</v>
      </c>
    </row>
    <row r="223" spans="1:93" x14ac:dyDescent="0.25">
      <c r="A223" s="40">
        <v>892</v>
      </c>
      <c r="B223" s="44">
        <v>43649</v>
      </c>
      <c r="C223" s="40">
        <v>54</v>
      </c>
      <c r="D223" s="40">
        <v>19</v>
      </c>
      <c r="E223" s="40" t="s">
        <v>58</v>
      </c>
      <c r="F223">
        <v>1</v>
      </c>
      <c r="G223">
        <v>1</v>
      </c>
      <c r="H223" s="40">
        <v>54</v>
      </c>
      <c r="I223" s="40" t="s">
        <v>75</v>
      </c>
      <c r="J223" s="45">
        <f>COUNTIF($C$62:C442,C223)</f>
        <v>3</v>
      </c>
      <c r="K223" s="46">
        <v>1</v>
      </c>
      <c r="L223" s="40">
        <f>--_xlfn.CONCAT(M223:N223)</f>
        <v>19</v>
      </c>
      <c r="M223" s="39">
        <v>1</v>
      </c>
      <c r="N223" s="39">
        <v>9</v>
      </c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47">
        <v>4</v>
      </c>
      <c r="AK223" s="48"/>
      <c r="AL223" s="38"/>
      <c r="AM223" s="38"/>
      <c r="AN223" s="49"/>
      <c r="AO223" s="36"/>
      <c r="AP223" s="50">
        <v>5</v>
      </c>
      <c r="AQ223" s="38">
        <v>6</v>
      </c>
      <c r="AR223" s="51">
        <v>1</v>
      </c>
      <c r="AS223" s="36">
        <v>4</v>
      </c>
      <c r="AT223" s="50">
        <v>1</v>
      </c>
      <c r="AU223" s="47"/>
      <c r="AV223" s="38"/>
      <c r="AW223" s="51"/>
      <c r="AX223" s="36"/>
      <c r="AY223" s="52"/>
      <c r="AZ223" s="47"/>
      <c r="BA223" s="53"/>
      <c r="BB223" s="51"/>
      <c r="BC223" s="51"/>
      <c r="BD223" s="54"/>
      <c r="BE223" s="48"/>
      <c r="BF223" s="48"/>
      <c r="BG223" s="48"/>
      <c r="BH223" s="38">
        <v>1</v>
      </c>
      <c r="BI223" s="38">
        <v>3</v>
      </c>
      <c r="BJ223" s="49">
        <f t="shared" si="30"/>
        <v>13</v>
      </c>
      <c r="BK223" s="52"/>
      <c r="BL223" s="52"/>
      <c r="BM223" s="55"/>
      <c r="BN223" s="36">
        <v>2</v>
      </c>
      <c r="BO223" s="47"/>
      <c r="BP223" s="36"/>
      <c r="BQ223" s="36"/>
      <c r="BR223" s="56">
        <v>36</v>
      </c>
      <c r="BS223" s="38">
        <v>13</v>
      </c>
      <c r="BT223" s="39" t="s">
        <v>98</v>
      </c>
      <c r="BU223" s="40" t="s">
        <v>101</v>
      </c>
      <c r="BV223" s="39" t="s">
        <v>102</v>
      </c>
      <c r="BW223" s="39"/>
      <c r="BX223" s="39"/>
      <c r="BY223" s="39"/>
      <c r="BZ223" s="39" t="s">
        <v>103</v>
      </c>
      <c r="CA223" s="40" t="s">
        <v>104</v>
      </c>
      <c r="CB223" s="40">
        <v>28</v>
      </c>
      <c r="CC223" s="40" t="s">
        <v>104</v>
      </c>
      <c r="CD223" s="40"/>
      <c r="CE223" s="40"/>
      <c r="CF223" s="40"/>
      <c r="CG223" s="40"/>
      <c r="CH223" s="40"/>
      <c r="CI223" s="40"/>
      <c r="CJ223" s="40"/>
      <c r="CK223" s="40"/>
      <c r="CM223">
        <v>1</v>
      </c>
      <c r="CN223" s="40">
        <v>2</v>
      </c>
      <c r="CO223" s="41"/>
    </row>
    <row r="224" spans="1:93" x14ac:dyDescent="0.25">
      <c r="A224">
        <v>94</v>
      </c>
      <c r="B224" s="21">
        <v>43663</v>
      </c>
      <c r="C224">
        <v>136</v>
      </c>
      <c r="D224">
        <v>15</v>
      </c>
      <c r="E224" t="s">
        <v>52</v>
      </c>
      <c r="F224">
        <v>1</v>
      </c>
      <c r="G224">
        <v>3</v>
      </c>
      <c r="I224" t="s">
        <v>85</v>
      </c>
      <c r="J224" s="22">
        <f>COUNTIF($A$85:C224,C224)</f>
        <v>8</v>
      </c>
      <c r="K224" s="23"/>
      <c r="L224">
        <f>--_xlfn.CONCAT(M224:O224)</f>
        <v>15</v>
      </c>
      <c r="M224" s="24">
        <v>1</v>
      </c>
      <c r="N224" s="24">
        <v>5</v>
      </c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5">
        <v>5</v>
      </c>
      <c r="AK224" s="26"/>
      <c r="AL224" s="27"/>
      <c r="AM224" s="27"/>
      <c r="AN224" s="28"/>
      <c r="AO224" s="29"/>
      <c r="AP224" s="30">
        <v>1</v>
      </c>
      <c r="AQ224" s="27">
        <v>2</v>
      </c>
      <c r="AR224" s="31">
        <v>1</v>
      </c>
      <c r="AS224" s="29">
        <v>4</v>
      </c>
      <c r="AT224" s="30">
        <v>3</v>
      </c>
      <c r="AU224" s="25"/>
      <c r="AV224" s="27"/>
      <c r="AW224" s="31"/>
      <c r="AX224" s="29"/>
      <c r="AY224" s="32"/>
      <c r="AZ224" s="25"/>
      <c r="BA224" s="33"/>
      <c r="BB224" s="31"/>
      <c r="BC224" s="31"/>
      <c r="BD224" s="34"/>
      <c r="BE224" s="26"/>
      <c r="BF224" s="26"/>
      <c r="BG224" s="26"/>
      <c r="BH224" s="27">
        <v>1</v>
      </c>
      <c r="BI224" s="27">
        <v>3</v>
      </c>
      <c r="BJ224" s="28">
        <f t="shared" si="30"/>
        <v>13</v>
      </c>
      <c r="BK224" s="32"/>
      <c r="BL224" s="32"/>
      <c r="BM224" s="35"/>
      <c r="BN224" s="29">
        <v>2</v>
      </c>
      <c r="BO224" s="25">
        <v>6</v>
      </c>
      <c r="BP224" s="36"/>
      <c r="BQ224" s="36"/>
      <c r="BR224" s="57">
        <v>31</v>
      </c>
      <c r="BS224" s="38">
        <v>1</v>
      </c>
      <c r="BT224" s="38" t="s">
        <v>54</v>
      </c>
      <c r="BU224" s="40" t="s">
        <v>165</v>
      </c>
      <c r="BV224" s="24" t="s">
        <v>166</v>
      </c>
      <c r="BW224" s="24"/>
      <c r="BX224" s="24"/>
      <c r="BY224" s="24"/>
      <c r="BZ224" s="39" t="s">
        <v>57</v>
      </c>
      <c r="CA224" s="40">
        <v>5</v>
      </c>
      <c r="CB224" s="40">
        <v>5</v>
      </c>
      <c r="CC224" s="40">
        <v>5</v>
      </c>
      <c r="CD224" s="40"/>
      <c r="CE224" s="40"/>
      <c r="CF224" s="40"/>
      <c r="CG224" s="40">
        <v>3</v>
      </c>
      <c r="CH224" s="40">
        <v>1</v>
      </c>
      <c r="CI224" s="24"/>
      <c r="CM224">
        <v>3</v>
      </c>
      <c r="CN224" s="40">
        <v>2</v>
      </c>
    </row>
    <row r="225" spans="1:93" x14ac:dyDescent="0.25">
      <c r="A225">
        <v>713</v>
      </c>
      <c r="B225" s="21">
        <v>43695</v>
      </c>
      <c r="C225">
        <v>420</v>
      </c>
      <c r="D225">
        <v>10</v>
      </c>
      <c r="E225" t="s">
        <v>99</v>
      </c>
      <c r="F225">
        <v>1</v>
      </c>
      <c r="G225">
        <v>3</v>
      </c>
      <c r="I225" t="s">
        <v>133</v>
      </c>
      <c r="J225" s="22">
        <f>COUNTIF($A$136:C225,C225)</f>
        <v>1</v>
      </c>
      <c r="K225" s="23"/>
      <c r="L225">
        <f>--_xlfn.CONCAT(M225:N225)</f>
        <v>10</v>
      </c>
      <c r="M225" s="24">
        <v>1</v>
      </c>
      <c r="N225" s="24">
        <v>0</v>
      </c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5">
        <v>1</v>
      </c>
      <c r="AK225" s="26">
        <v>1</v>
      </c>
      <c r="AL225" s="27">
        <v>3</v>
      </c>
      <c r="AM225" s="27">
        <v>8</v>
      </c>
      <c r="AN225" s="28">
        <f>--_xlfn.CONCAT(AL225:AM225)</f>
        <v>38</v>
      </c>
      <c r="AO225" s="29">
        <v>1</v>
      </c>
      <c r="AP225" s="30">
        <v>1</v>
      </c>
      <c r="AQ225" s="27">
        <v>1</v>
      </c>
      <c r="AR225" s="31">
        <v>1</v>
      </c>
      <c r="AS225" s="29">
        <v>3</v>
      </c>
      <c r="AT225" s="30">
        <v>3</v>
      </c>
      <c r="AU225" s="25"/>
      <c r="AV225" s="27"/>
      <c r="AW225" s="31"/>
      <c r="AX225" s="29"/>
      <c r="AY225" s="32"/>
      <c r="AZ225" s="25"/>
      <c r="BA225" s="33"/>
      <c r="BB225" s="31"/>
      <c r="BC225" s="31"/>
      <c r="BD225" s="34"/>
      <c r="BE225" s="26"/>
      <c r="BF225" s="26"/>
      <c r="BG225" s="26"/>
      <c r="BH225" s="27">
        <v>1</v>
      </c>
      <c r="BI225" s="27">
        <v>4</v>
      </c>
      <c r="BJ225" s="28">
        <f t="shared" si="30"/>
        <v>14</v>
      </c>
      <c r="BK225" s="32"/>
      <c r="BL225" s="32"/>
      <c r="BM225" s="35"/>
      <c r="BN225" s="29">
        <v>2</v>
      </c>
      <c r="BO225" s="25"/>
      <c r="BP225" s="36"/>
      <c r="BQ225" s="36"/>
      <c r="BR225" s="57">
        <v>31</v>
      </c>
      <c r="BS225" s="38">
        <v>1</v>
      </c>
      <c r="BT225" s="38" t="s">
        <v>54</v>
      </c>
      <c r="BU225" t="s">
        <v>55</v>
      </c>
      <c r="BV225" s="24" t="s">
        <v>56</v>
      </c>
      <c r="BW225" s="24"/>
      <c r="BX225" s="24"/>
      <c r="BY225" s="24"/>
      <c r="BZ225" s="39" t="s">
        <v>57</v>
      </c>
      <c r="CA225" s="40">
        <v>5</v>
      </c>
      <c r="CB225" s="40">
        <v>5</v>
      </c>
      <c r="CC225" s="40">
        <v>5</v>
      </c>
      <c r="CD225" s="40"/>
      <c r="CE225" s="40"/>
      <c r="CF225" s="40"/>
      <c r="CG225" s="40">
        <v>3</v>
      </c>
      <c r="CH225" s="40">
        <v>1</v>
      </c>
      <c r="CI225" s="24"/>
      <c r="CM225">
        <v>3</v>
      </c>
      <c r="CN225" s="40">
        <v>1</v>
      </c>
    </row>
    <row r="226" spans="1:93" x14ac:dyDescent="0.25">
      <c r="A226" s="40">
        <v>882</v>
      </c>
      <c r="B226" s="44">
        <v>43649</v>
      </c>
      <c r="C226" s="40">
        <v>53</v>
      </c>
      <c r="D226" s="40">
        <v>172</v>
      </c>
      <c r="E226" s="40" t="s">
        <v>58</v>
      </c>
      <c r="F226">
        <v>1</v>
      </c>
      <c r="G226">
        <v>1</v>
      </c>
      <c r="H226" s="40">
        <v>53</v>
      </c>
      <c r="I226" s="40" t="s">
        <v>74</v>
      </c>
      <c r="J226" s="45">
        <f>COUNTIF($C$57:C450,C226)</f>
        <v>5</v>
      </c>
      <c r="K226" s="46">
        <v>2</v>
      </c>
      <c r="L226" s="40">
        <f>--_xlfn.CONCAT(M226:O226)</f>
        <v>172</v>
      </c>
      <c r="M226" s="39">
        <v>1</v>
      </c>
      <c r="N226" s="39">
        <v>7</v>
      </c>
      <c r="O226" s="39">
        <v>2</v>
      </c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47">
        <v>4</v>
      </c>
      <c r="AK226" s="48"/>
      <c r="AL226" s="38"/>
      <c r="AM226" s="38"/>
      <c r="AN226" s="49"/>
      <c r="AO226" s="36"/>
      <c r="AP226" s="50">
        <v>5</v>
      </c>
      <c r="AQ226" s="38">
        <v>6</v>
      </c>
      <c r="AR226" s="51">
        <v>1</v>
      </c>
      <c r="AS226" s="36">
        <v>2</v>
      </c>
      <c r="AT226" s="50">
        <v>2</v>
      </c>
      <c r="AU226" s="47"/>
      <c r="AV226" s="38"/>
      <c r="AW226" s="51"/>
      <c r="AX226" s="36"/>
      <c r="AY226" s="52"/>
      <c r="AZ226" s="47"/>
      <c r="BA226" s="53"/>
      <c r="BB226" s="51"/>
      <c r="BC226" s="51"/>
      <c r="BD226" s="54"/>
      <c r="BE226" s="48"/>
      <c r="BF226" s="48"/>
      <c r="BG226" s="48"/>
      <c r="BH226" s="38">
        <v>1</v>
      </c>
      <c r="BI226" s="38">
        <v>4</v>
      </c>
      <c r="BJ226" s="49">
        <f t="shared" si="30"/>
        <v>14</v>
      </c>
      <c r="BK226" s="52"/>
      <c r="BL226" s="52"/>
      <c r="BM226" s="55"/>
      <c r="BN226" s="36">
        <v>2</v>
      </c>
      <c r="BO226" s="47"/>
      <c r="BP226" s="36"/>
      <c r="BQ226" s="36"/>
      <c r="BR226" s="65">
        <v>36</v>
      </c>
      <c r="BS226" s="38">
        <v>13</v>
      </c>
      <c r="BT226" s="39" t="s">
        <v>98</v>
      </c>
      <c r="BU226" s="40" t="s">
        <v>101</v>
      </c>
      <c r="BV226" s="39" t="s">
        <v>102</v>
      </c>
      <c r="BW226" s="39"/>
      <c r="BX226" s="39"/>
      <c r="BY226" s="39"/>
      <c r="BZ226" s="39" t="s">
        <v>103</v>
      </c>
      <c r="CA226" s="40" t="s">
        <v>104</v>
      </c>
      <c r="CB226" s="40">
        <v>28</v>
      </c>
      <c r="CC226" s="40" t="s">
        <v>104</v>
      </c>
      <c r="CD226" s="40"/>
      <c r="CE226" s="40"/>
      <c r="CF226" s="40"/>
      <c r="CG226" s="40"/>
      <c r="CH226" s="40"/>
      <c r="CI226" s="40"/>
      <c r="CJ226" s="40"/>
      <c r="CK226" s="40"/>
      <c r="CM226">
        <v>1</v>
      </c>
      <c r="CN226" s="40">
        <v>2</v>
      </c>
    </row>
    <row r="227" spans="1:93" x14ac:dyDescent="0.25">
      <c r="A227">
        <v>152</v>
      </c>
      <c r="B227" s="21">
        <v>43663</v>
      </c>
      <c r="C227">
        <v>141</v>
      </c>
      <c r="D227">
        <v>17</v>
      </c>
      <c r="E227" t="s">
        <v>52</v>
      </c>
      <c r="F227">
        <v>1</v>
      </c>
      <c r="G227">
        <v>3</v>
      </c>
      <c r="H227">
        <v>141</v>
      </c>
      <c r="I227" t="s">
        <v>53</v>
      </c>
      <c r="J227" s="22">
        <f>COUNTIF($C173:C$754,C227)</f>
        <v>3</v>
      </c>
      <c r="K227" s="23">
        <v>3</v>
      </c>
      <c r="L227">
        <f>--_xlfn.CONCAT(M227:N227)</f>
        <v>17</v>
      </c>
      <c r="M227" s="24">
        <v>1</v>
      </c>
      <c r="N227" s="24">
        <v>7</v>
      </c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5">
        <v>1</v>
      </c>
      <c r="AK227" s="26">
        <v>1</v>
      </c>
      <c r="AL227" s="27">
        <v>0</v>
      </c>
      <c r="AM227" s="27">
        <v>2</v>
      </c>
      <c r="AN227" s="28">
        <f>--_xlfn.CONCAT(AL227:AM227)</f>
        <v>2</v>
      </c>
      <c r="AO227" s="29">
        <v>3</v>
      </c>
      <c r="AP227" s="30">
        <v>1</v>
      </c>
      <c r="AQ227" s="27">
        <v>1</v>
      </c>
      <c r="AR227" s="31">
        <v>1</v>
      </c>
      <c r="AS227" s="29">
        <v>7</v>
      </c>
      <c r="AT227" s="30">
        <v>7</v>
      </c>
      <c r="AU227" s="25"/>
      <c r="AV227" s="27"/>
      <c r="AW227" s="31"/>
      <c r="AX227" s="29"/>
      <c r="AY227" s="32"/>
      <c r="AZ227" s="25"/>
      <c r="BA227" s="33">
        <v>4</v>
      </c>
      <c r="BB227" s="31"/>
      <c r="BC227" s="31"/>
      <c r="BD227" s="34"/>
      <c r="BE227" s="26"/>
      <c r="BF227" s="26"/>
      <c r="BG227" s="26"/>
      <c r="BH227" s="27">
        <v>1</v>
      </c>
      <c r="BI227" s="27">
        <v>4</v>
      </c>
      <c r="BJ227" s="28">
        <f t="shared" si="30"/>
        <v>14</v>
      </c>
      <c r="BK227" s="32"/>
      <c r="BL227" s="32"/>
      <c r="BM227" s="35"/>
      <c r="BN227" s="29">
        <v>2</v>
      </c>
      <c r="BO227" s="25"/>
      <c r="BP227" s="36">
        <v>0</v>
      </c>
      <c r="BQ227" s="36">
        <v>2</v>
      </c>
      <c r="BR227" s="36">
        <f>--_xlfn.CONCAT(BP227:BQ227)</f>
        <v>2</v>
      </c>
      <c r="BS227" s="38">
        <v>1</v>
      </c>
      <c r="BT227" s="38" t="s">
        <v>54</v>
      </c>
      <c r="BU227" s="40" t="s">
        <v>81</v>
      </c>
      <c r="BV227" s="39" t="s">
        <v>82</v>
      </c>
      <c r="BW227" s="39"/>
      <c r="BX227" s="39"/>
      <c r="BY227" s="39"/>
      <c r="BZ227" s="39" t="s">
        <v>83</v>
      </c>
      <c r="CA227" s="40">
        <v>3</v>
      </c>
      <c r="CB227" s="40">
        <v>3</v>
      </c>
      <c r="CC227" s="40">
        <v>3</v>
      </c>
      <c r="CD227" s="40"/>
      <c r="CE227" s="40"/>
      <c r="CF227" s="40"/>
      <c r="CG227" s="40">
        <v>1</v>
      </c>
      <c r="CH227" s="40">
        <v>1</v>
      </c>
      <c r="CI227" s="24"/>
      <c r="CM227">
        <v>3</v>
      </c>
      <c r="CN227" s="40">
        <v>2</v>
      </c>
    </row>
    <row r="228" spans="1:93" x14ac:dyDescent="0.25">
      <c r="A228">
        <v>185</v>
      </c>
      <c r="B228" s="21">
        <v>43663</v>
      </c>
      <c r="C228">
        <v>148</v>
      </c>
      <c r="D228">
        <v>20</v>
      </c>
      <c r="E228" t="s">
        <v>52</v>
      </c>
      <c r="F228">
        <v>1</v>
      </c>
      <c r="G228">
        <v>3</v>
      </c>
      <c r="H228">
        <v>148</v>
      </c>
      <c r="I228" t="s">
        <v>163</v>
      </c>
      <c r="L228">
        <f>--_xlfn.CONCAT(M228:N228)</f>
        <v>20</v>
      </c>
      <c r="M228" s="24">
        <v>2</v>
      </c>
      <c r="N228" s="24">
        <v>0</v>
      </c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5">
        <v>9</v>
      </c>
      <c r="AK228" s="26"/>
      <c r="AL228" s="27"/>
      <c r="AM228" s="27"/>
      <c r="AN228" s="28"/>
      <c r="AO228" s="29"/>
      <c r="AP228" s="30"/>
      <c r="AQ228" s="27">
        <v>5</v>
      </c>
      <c r="AR228" s="31">
        <v>1</v>
      </c>
      <c r="AS228" s="29">
        <v>4</v>
      </c>
      <c r="AT228" s="30">
        <v>4</v>
      </c>
      <c r="AU228" s="25"/>
      <c r="AV228" s="27"/>
      <c r="AW228" s="31"/>
      <c r="AX228" s="29"/>
      <c r="AY228" s="32"/>
      <c r="AZ228" s="25"/>
      <c r="BA228" s="33"/>
      <c r="BB228" s="31"/>
      <c r="BC228" s="31"/>
      <c r="BD228" s="34"/>
      <c r="BE228" s="26"/>
      <c r="BF228" s="26"/>
      <c r="BG228" s="26"/>
      <c r="BH228" s="27">
        <v>1</v>
      </c>
      <c r="BI228" s="27">
        <v>4</v>
      </c>
      <c r="BJ228" s="28">
        <f t="shared" si="30"/>
        <v>14</v>
      </c>
      <c r="BK228" s="32"/>
      <c r="BL228" s="32"/>
      <c r="BM228" s="35"/>
      <c r="BN228" s="29">
        <v>2</v>
      </c>
      <c r="BO228" s="25"/>
      <c r="BP228" s="36"/>
      <c r="BQ228" s="36"/>
      <c r="BR228" s="37">
        <v>37</v>
      </c>
      <c r="BS228" s="24"/>
      <c r="BT228" s="24"/>
      <c r="BU228" t="s">
        <v>201</v>
      </c>
      <c r="BV228" s="24" t="s">
        <v>202</v>
      </c>
      <c r="BW228" s="24"/>
      <c r="BX228" s="24"/>
      <c r="BY228" s="24"/>
      <c r="BZ228" s="39" t="s">
        <v>89</v>
      </c>
      <c r="CA228" s="40" t="s">
        <v>203</v>
      </c>
      <c r="CB228" s="40">
        <v>25</v>
      </c>
      <c r="CC228" s="40" t="s">
        <v>203</v>
      </c>
      <c r="CD228" s="40"/>
      <c r="CE228" s="40"/>
      <c r="CF228" s="40"/>
      <c r="CG228" s="40"/>
      <c r="CH228" s="40"/>
      <c r="CI228" s="24"/>
      <c r="CJ228" s="24" t="s">
        <v>203</v>
      </c>
      <c r="CM228">
        <v>3</v>
      </c>
      <c r="CN228" s="40">
        <v>1</v>
      </c>
    </row>
    <row r="229" spans="1:93" x14ac:dyDescent="0.25">
      <c r="A229" s="40">
        <v>30</v>
      </c>
      <c r="B229" s="44">
        <v>43660</v>
      </c>
      <c r="C229" s="40">
        <v>117</v>
      </c>
      <c r="D229" s="40">
        <v>35</v>
      </c>
      <c r="E229" s="40" t="s">
        <v>58</v>
      </c>
      <c r="F229">
        <v>1</v>
      </c>
      <c r="G229">
        <v>1</v>
      </c>
      <c r="H229" s="40">
        <v>117</v>
      </c>
      <c r="I229" s="40" t="s">
        <v>167</v>
      </c>
      <c r="J229" s="45">
        <f>COUNTIF($C$118:C392,C229)</f>
        <v>2</v>
      </c>
      <c r="K229" s="46">
        <v>1</v>
      </c>
      <c r="L229" s="40">
        <f>--_xlfn.CONCAT(M229:O229)</f>
        <v>35</v>
      </c>
      <c r="M229" s="39">
        <v>3</v>
      </c>
      <c r="N229" s="39">
        <v>5</v>
      </c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47">
        <v>1</v>
      </c>
      <c r="AK229" s="48">
        <v>1</v>
      </c>
      <c r="AL229" s="38">
        <v>0</v>
      </c>
      <c r="AM229" s="38">
        <v>1</v>
      </c>
      <c r="AN229" s="49">
        <f>--_xlfn.CONCAT(AL229:AM229)</f>
        <v>1</v>
      </c>
      <c r="AO229" s="36">
        <v>1</v>
      </c>
      <c r="AP229" s="50">
        <v>1</v>
      </c>
      <c r="AQ229" s="38">
        <v>5</v>
      </c>
      <c r="AR229" s="51">
        <v>6</v>
      </c>
      <c r="AS229" s="36">
        <v>4</v>
      </c>
      <c r="AT229" s="50">
        <v>4</v>
      </c>
      <c r="AU229" s="47"/>
      <c r="AV229" s="38"/>
      <c r="AW229" s="51"/>
      <c r="AX229" s="36"/>
      <c r="AY229" s="52"/>
      <c r="AZ229" s="47"/>
      <c r="BA229" s="53"/>
      <c r="BB229" s="51"/>
      <c r="BC229" s="51"/>
      <c r="BD229" s="54"/>
      <c r="BE229" s="48"/>
      <c r="BF229" s="48"/>
      <c r="BG229" s="48"/>
      <c r="BH229" s="38">
        <v>1</v>
      </c>
      <c r="BI229" s="38">
        <v>5</v>
      </c>
      <c r="BJ229" s="49">
        <f t="shared" si="30"/>
        <v>15</v>
      </c>
      <c r="BK229" s="52"/>
      <c r="BL229" s="52"/>
      <c r="BM229" s="55"/>
      <c r="BN229" s="36">
        <v>2</v>
      </c>
      <c r="BO229" s="47"/>
      <c r="BP229" s="36"/>
      <c r="BQ229" s="36"/>
      <c r="BR229" s="56">
        <v>31</v>
      </c>
      <c r="BS229" s="38" t="s">
        <v>186</v>
      </c>
      <c r="BT229" s="38" t="s">
        <v>54</v>
      </c>
      <c r="BU229" s="40" t="s">
        <v>101</v>
      </c>
      <c r="BV229" s="39" t="s">
        <v>102</v>
      </c>
      <c r="BW229" s="39"/>
      <c r="BX229" s="39"/>
      <c r="BY229" s="39"/>
      <c r="BZ229" s="39" t="s">
        <v>103</v>
      </c>
      <c r="CA229" s="40" t="s">
        <v>104</v>
      </c>
      <c r="CB229" s="40">
        <v>28</v>
      </c>
      <c r="CC229" s="40" t="s">
        <v>104</v>
      </c>
      <c r="CD229" s="40"/>
      <c r="CE229" s="40"/>
      <c r="CF229" s="40"/>
      <c r="CG229" s="40"/>
      <c r="CH229" s="40"/>
      <c r="CI229" s="40" t="s">
        <v>156</v>
      </c>
      <c r="CJ229" s="40"/>
      <c r="CK229" s="40"/>
      <c r="CM229">
        <v>1</v>
      </c>
      <c r="CN229" s="40">
        <v>2</v>
      </c>
      <c r="CO229" s="41"/>
    </row>
    <row r="230" spans="1:93" x14ac:dyDescent="0.25">
      <c r="A230">
        <v>43</v>
      </c>
      <c r="B230" s="21">
        <v>43660</v>
      </c>
      <c r="C230">
        <v>123</v>
      </c>
      <c r="D230">
        <v>18</v>
      </c>
      <c r="E230" t="s">
        <v>58</v>
      </c>
      <c r="F230">
        <v>1</v>
      </c>
      <c r="G230">
        <v>1</v>
      </c>
      <c r="I230" t="s">
        <v>65</v>
      </c>
      <c r="J230" s="22">
        <f>COUNTIF($A$43:C272,C230)</f>
        <v>10</v>
      </c>
      <c r="K230" s="23"/>
      <c r="L230">
        <f>--_xlfn.CONCAT(M230:O230)</f>
        <v>18</v>
      </c>
      <c r="M230" s="24">
        <v>1</v>
      </c>
      <c r="N230" s="24">
        <v>8</v>
      </c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5">
        <v>5</v>
      </c>
      <c r="AK230" s="26"/>
      <c r="AL230" s="27"/>
      <c r="AM230" s="27"/>
      <c r="AN230" s="28"/>
      <c r="AO230" s="29"/>
      <c r="AP230" s="30">
        <v>1</v>
      </c>
      <c r="AQ230" s="27">
        <v>2</v>
      </c>
      <c r="AR230" s="31">
        <v>1</v>
      </c>
      <c r="AS230" s="29">
        <v>4</v>
      </c>
      <c r="AT230" s="30">
        <v>4</v>
      </c>
      <c r="AU230" s="25"/>
      <c r="AV230" s="27"/>
      <c r="AW230" s="31"/>
      <c r="AX230" s="29"/>
      <c r="AY230" s="32"/>
      <c r="AZ230" s="25"/>
      <c r="BA230" s="33"/>
      <c r="BB230" s="31"/>
      <c r="BC230" s="31"/>
      <c r="BD230" s="34"/>
      <c r="BE230" s="26"/>
      <c r="BF230" s="26"/>
      <c r="BG230" s="26"/>
      <c r="BH230" s="27">
        <v>1</v>
      </c>
      <c r="BI230" s="27">
        <v>5</v>
      </c>
      <c r="BJ230" s="28">
        <f t="shared" si="30"/>
        <v>15</v>
      </c>
      <c r="BK230" s="32"/>
      <c r="BL230" s="32"/>
      <c r="BM230" s="35"/>
      <c r="BN230" s="29">
        <v>2</v>
      </c>
      <c r="BO230" s="25">
        <v>3</v>
      </c>
      <c r="BP230" s="36"/>
      <c r="BQ230" s="36"/>
      <c r="BR230" s="57">
        <v>31</v>
      </c>
      <c r="BS230" s="38">
        <v>1</v>
      </c>
      <c r="BT230" s="38" t="s">
        <v>54</v>
      </c>
      <c r="BU230" s="40" t="s">
        <v>165</v>
      </c>
      <c r="BV230" s="24" t="s">
        <v>166</v>
      </c>
      <c r="BW230" s="24"/>
      <c r="BX230" s="24"/>
      <c r="BY230" s="24"/>
      <c r="BZ230" s="39" t="s">
        <v>57</v>
      </c>
      <c r="CA230" s="40">
        <v>5</v>
      </c>
      <c r="CB230" s="40">
        <v>5</v>
      </c>
      <c r="CC230" s="40">
        <v>5</v>
      </c>
      <c r="CD230" s="40"/>
      <c r="CE230" s="40"/>
      <c r="CF230" s="40"/>
      <c r="CG230" s="40">
        <v>3</v>
      </c>
      <c r="CH230" s="40">
        <v>1</v>
      </c>
      <c r="CI230" s="24"/>
      <c r="CM230">
        <v>1</v>
      </c>
      <c r="CN230" s="40">
        <v>2</v>
      </c>
    </row>
    <row r="231" spans="1:93" x14ac:dyDescent="0.25">
      <c r="A231">
        <v>56</v>
      </c>
      <c r="B231" s="21">
        <v>43660</v>
      </c>
      <c r="C231">
        <v>125</v>
      </c>
      <c r="D231">
        <v>15</v>
      </c>
      <c r="E231" t="s">
        <v>58</v>
      </c>
      <c r="F231">
        <v>1</v>
      </c>
      <c r="G231">
        <v>1</v>
      </c>
      <c r="H231">
        <v>125</v>
      </c>
      <c r="I231" t="s">
        <v>168</v>
      </c>
      <c r="J231" s="22">
        <f>COUNTIF($A$56:C260,C231)</f>
        <v>4</v>
      </c>
      <c r="K231" s="23">
        <v>1</v>
      </c>
      <c r="L231">
        <f>--_xlfn.CONCAT(M231:O231)</f>
        <v>15</v>
      </c>
      <c r="M231" s="24">
        <v>1</v>
      </c>
      <c r="N231" s="24">
        <v>5</v>
      </c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5">
        <v>5</v>
      </c>
      <c r="AK231" s="26"/>
      <c r="AL231" s="27"/>
      <c r="AM231" s="27"/>
      <c r="AN231" s="28"/>
      <c r="AO231" s="29"/>
      <c r="AP231" s="30">
        <v>1</v>
      </c>
      <c r="AQ231" s="27">
        <v>5</v>
      </c>
      <c r="AR231" s="31">
        <v>1</v>
      </c>
      <c r="AS231" s="29">
        <v>4</v>
      </c>
      <c r="AT231" s="30">
        <v>4</v>
      </c>
      <c r="AU231" s="25"/>
      <c r="AV231" s="27"/>
      <c r="AW231" s="31"/>
      <c r="AX231" s="29"/>
      <c r="AY231" s="32"/>
      <c r="AZ231" s="25"/>
      <c r="BA231" s="33"/>
      <c r="BB231" s="31"/>
      <c r="BC231" s="31"/>
      <c r="BD231" s="34"/>
      <c r="BE231" s="26"/>
      <c r="BF231" s="26"/>
      <c r="BG231" s="26"/>
      <c r="BH231" s="27">
        <v>1</v>
      </c>
      <c r="BI231" s="27">
        <v>5</v>
      </c>
      <c r="BJ231" s="28">
        <f t="shared" si="30"/>
        <v>15</v>
      </c>
      <c r="BK231" s="32"/>
      <c r="BL231" s="32"/>
      <c r="BM231" s="35"/>
      <c r="BN231" s="29">
        <v>2</v>
      </c>
      <c r="BO231" s="25">
        <v>6</v>
      </c>
      <c r="BP231" s="36"/>
      <c r="BQ231" s="36"/>
      <c r="BR231" s="57">
        <v>31</v>
      </c>
      <c r="BS231" s="38">
        <v>1</v>
      </c>
      <c r="BT231" s="38" t="s">
        <v>54</v>
      </c>
      <c r="BU231" s="40" t="s">
        <v>165</v>
      </c>
      <c r="BV231" s="24" t="s">
        <v>166</v>
      </c>
      <c r="BW231" s="24"/>
      <c r="BX231" s="24"/>
      <c r="BY231" s="24"/>
      <c r="BZ231" s="39" t="s">
        <v>57</v>
      </c>
      <c r="CA231" s="40">
        <v>5</v>
      </c>
      <c r="CB231" s="40">
        <v>5</v>
      </c>
      <c r="CC231" s="40">
        <v>5</v>
      </c>
      <c r="CD231" s="40"/>
      <c r="CE231" s="40"/>
      <c r="CF231" s="40"/>
      <c r="CG231" s="40">
        <v>3</v>
      </c>
      <c r="CH231" s="40">
        <v>1</v>
      </c>
      <c r="CI231" s="24"/>
      <c r="CM231">
        <v>1</v>
      </c>
      <c r="CN231" s="40">
        <v>2</v>
      </c>
    </row>
    <row r="232" spans="1:93" x14ac:dyDescent="0.25">
      <c r="A232">
        <v>155</v>
      </c>
      <c r="B232" s="21">
        <v>43663</v>
      </c>
      <c r="C232">
        <v>141</v>
      </c>
      <c r="D232">
        <v>34</v>
      </c>
      <c r="E232" t="s">
        <v>52</v>
      </c>
      <c r="F232">
        <v>1</v>
      </c>
      <c r="G232">
        <v>3</v>
      </c>
      <c r="H232">
        <v>141</v>
      </c>
      <c r="I232" t="s">
        <v>53</v>
      </c>
      <c r="J232" s="22">
        <f>COUNTIF($A$85:C232,C232)</f>
        <v>6</v>
      </c>
      <c r="K232" s="23">
        <v>1</v>
      </c>
      <c r="L232">
        <f>--_xlfn.CONCAT(M232:N232)</f>
        <v>34</v>
      </c>
      <c r="M232" s="24">
        <v>3</v>
      </c>
      <c r="N232" s="24">
        <v>4</v>
      </c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5">
        <v>5</v>
      </c>
      <c r="AK232" s="26"/>
      <c r="AL232" s="27"/>
      <c r="AM232" s="27"/>
      <c r="AN232" s="28"/>
      <c r="AO232" s="29"/>
      <c r="AP232" s="30">
        <v>1</v>
      </c>
      <c r="AQ232" s="27">
        <v>2</v>
      </c>
      <c r="AR232" s="31">
        <v>1</v>
      </c>
      <c r="AS232" s="29">
        <v>5</v>
      </c>
      <c r="AT232" s="30">
        <v>5</v>
      </c>
      <c r="AU232" s="25"/>
      <c r="AV232" s="27"/>
      <c r="AW232" s="31"/>
      <c r="AX232" s="29"/>
      <c r="AY232" s="32"/>
      <c r="AZ232" s="25"/>
      <c r="BA232" s="33"/>
      <c r="BB232" s="31"/>
      <c r="BC232" s="31"/>
      <c r="BD232" s="34"/>
      <c r="BE232" s="26"/>
      <c r="BF232" s="26"/>
      <c r="BG232" s="26"/>
      <c r="BH232" s="27">
        <v>1</v>
      </c>
      <c r="BI232" s="27">
        <v>5</v>
      </c>
      <c r="BJ232" s="28">
        <f t="shared" si="30"/>
        <v>15</v>
      </c>
      <c r="BK232" s="32"/>
      <c r="BL232" s="32"/>
      <c r="BM232" s="35"/>
      <c r="BN232" s="29">
        <v>2</v>
      </c>
      <c r="BO232" s="25"/>
      <c r="BP232" s="36"/>
      <c r="BQ232" s="36"/>
      <c r="BR232" s="57">
        <v>31</v>
      </c>
      <c r="BS232" s="38">
        <v>1</v>
      </c>
      <c r="BT232" s="38" t="s">
        <v>54</v>
      </c>
      <c r="BU232" s="40" t="s">
        <v>165</v>
      </c>
      <c r="BV232" s="24" t="s">
        <v>166</v>
      </c>
      <c r="BW232" s="24"/>
      <c r="BX232" s="24"/>
      <c r="BY232" s="24"/>
      <c r="BZ232" s="39" t="s">
        <v>57</v>
      </c>
      <c r="CA232" s="40">
        <v>5</v>
      </c>
      <c r="CB232" s="40">
        <v>5</v>
      </c>
      <c r="CC232" s="40">
        <v>5</v>
      </c>
      <c r="CD232" s="40"/>
      <c r="CE232" s="40"/>
      <c r="CF232" s="40"/>
      <c r="CG232" s="40">
        <v>3</v>
      </c>
      <c r="CH232" s="40">
        <v>1</v>
      </c>
      <c r="CI232" s="24"/>
      <c r="CM232">
        <v>3</v>
      </c>
      <c r="CN232" s="40">
        <v>2</v>
      </c>
    </row>
    <row r="233" spans="1:93" x14ac:dyDescent="0.25">
      <c r="A233">
        <v>573</v>
      </c>
      <c r="B233" s="21">
        <v>43675</v>
      </c>
      <c r="C233">
        <v>290</v>
      </c>
      <c r="D233">
        <v>22</v>
      </c>
      <c r="E233" t="s">
        <v>139</v>
      </c>
      <c r="F233">
        <v>1</v>
      </c>
      <c r="G233">
        <v>2</v>
      </c>
      <c r="H233">
        <v>290</v>
      </c>
      <c r="I233" t="s">
        <v>145</v>
      </c>
      <c r="J233" s="22">
        <f>COUNTIF($C$145:C378,C233)</f>
        <v>2</v>
      </c>
      <c r="K233" s="23">
        <v>1</v>
      </c>
      <c r="L233">
        <f>--_xlfn.CONCAT(M233:O233)</f>
        <v>22</v>
      </c>
      <c r="M233" s="24">
        <v>2</v>
      </c>
      <c r="N233" s="24">
        <v>2</v>
      </c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5">
        <v>4</v>
      </c>
      <c r="AK233" s="26">
        <v>7</v>
      </c>
      <c r="AL233" s="27"/>
      <c r="AM233" s="27"/>
      <c r="AN233" s="28"/>
      <c r="AO233" s="29"/>
      <c r="AP233" s="30">
        <v>1</v>
      </c>
      <c r="AQ233" s="27">
        <v>2</v>
      </c>
      <c r="AR233" s="31">
        <v>6</v>
      </c>
      <c r="AS233" s="29">
        <v>1</v>
      </c>
      <c r="AT233" s="30">
        <v>3</v>
      </c>
      <c r="AU233" s="25"/>
      <c r="AV233" s="27"/>
      <c r="AW233" s="31"/>
      <c r="AX233" s="29"/>
      <c r="AY233" s="32"/>
      <c r="AZ233" s="25"/>
      <c r="BA233" s="33">
        <v>4</v>
      </c>
      <c r="BB233" s="31">
        <v>3</v>
      </c>
      <c r="BC233" s="31">
        <v>1</v>
      </c>
      <c r="BD233" s="34">
        <f>--_xlfn.CONCAT(BB233:BC233)</f>
        <v>31</v>
      </c>
      <c r="BE233" s="26"/>
      <c r="BF233" s="26"/>
      <c r="BG233" s="26"/>
      <c r="BH233" s="27">
        <v>1</v>
      </c>
      <c r="BI233" s="27">
        <v>6</v>
      </c>
      <c r="BJ233" s="28">
        <f t="shared" si="30"/>
        <v>16</v>
      </c>
      <c r="BK233" s="32"/>
      <c r="BL233" s="32"/>
      <c r="BM233" s="35"/>
      <c r="BN233" s="29">
        <v>2</v>
      </c>
      <c r="BO233" s="25"/>
      <c r="BP233" s="36"/>
      <c r="BQ233" s="36"/>
      <c r="BR233" s="57">
        <v>33</v>
      </c>
      <c r="BS233" s="38" t="s">
        <v>141</v>
      </c>
      <c r="BT233" s="38" t="s">
        <v>86</v>
      </c>
      <c r="BU233" s="40" t="s">
        <v>142</v>
      </c>
      <c r="BV233" s="39" t="s">
        <v>143</v>
      </c>
      <c r="BW233" s="39">
        <v>31</v>
      </c>
      <c r="BX233" s="39"/>
      <c r="BY233" t="s">
        <v>154</v>
      </c>
      <c r="BZ233" s="39" t="s">
        <v>89</v>
      </c>
      <c r="CA233" s="40" t="s">
        <v>144</v>
      </c>
      <c r="CB233" s="40">
        <v>19</v>
      </c>
      <c r="CC233" s="42" t="s">
        <v>144</v>
      </c>
      <c r="CD233" s="40"/>
      <c r="CE233" s="40"/>
      <c r="CF233" s="40"/>
      <c r="CG233" s="40">
        <v>15</v>
      </c>
      <c r="CH233" s="40">
        <v>0</v>
      </c>
      <c r="CI233" s="24"/>
      <c r="CM233">
        <v>2</v>
      </c>
      <c r="CN233" s="40">
        <v>2</v>
      </c>
    </row>
    <row r="234" spans="1:93" x14ac:dyDescent="0.25">
      <c r="A234">
        <v>112</v>
      </c>
      <c r="B234" s="21">
        <v>43663</v>
      </c>
      <c r="C234">
        <v>137</v>
      </c>
      <c r="D234">
        <v>40</v>
      </c>
      <c r="E234" t="s">
        <v>52</v>
      </c>
      <c r="F234">
        <v>1</v>
      </c>
      <c r="G234">
        <v>3</v>
      </c>
      <c r="I234" t="s">
        <v>85</v>
      </c>
      <c r="J234" s="22">
        <f>COUNTIF($A$85:C234,C234)</f>
        <v>13</v>
      </c>
      <c r="K234" s="23"/>
      <c r="L234">
        <f>--_xlfn.CONCAT(M234:N234)</f>
        <v>40</v>
      </c>
      <c r="M234" s="24">
        <v>4</v>
      </c>
      <c r="N234" s="24">
        <v>0</v>
      </c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5">
        <v>5</v>
      </c>
      <c r="AK234" s="26"/>
      <c r="AL234" s="27"/>
      <c r="AM234" s="27"/>
      <c r="AN234" s="28"/>
      <c r="AO234" s="29"/>
      <c r="AP234" s="30">
        <v>1</v>
      </c>
      <c r="AQ234" s="27">
        <v>2</v>
      </c>
      <c r="AR234" s="31">
        <v>1</v>
      </c>
      <c r="AS234" s="29">
        <v>4</v>
      </c>
      <c r="AT234" s="30">
        <v>3</v>
      </c>
      <c r="AU234" s="25"/>
      <c r="AV234" s="27"/>
      <c r="AW234" s="31"/>
      <c r="AX234" s="29"/>
      <c r="AY234" s="32"/>
      <c r="AZ234" s="25"/>
      <c r="BA234" s="33"/>
      <c r="BB234" s="31"/>
      <c r="BC234" s="31"/>
      <c r="BD234" s="34"/>
      <c r="BE234" s="26"/>
      <c r="BF234" s="26"/>
      <c r="BG234" s="26"/>
      <c r="BH234" s="27">
        <v>1</v>
      </c>
      <c r="BI234" s="27">
        <v>6</v>
      </c>
      <c r="BJ234" s="28">
        <f t="shared" si="30"/>
        <v>16</v>
      </c>
      <c r="BK234" s="32"/>
      <c r="BL234" s="32"/>
      <c r="BM234" s="35"/>
      <c r="BN234" s="29">
        <v>2</v>
      </c>
      <c r="BO234" s="25">
        <v>6</v>
      </c>
      <c r="BP234" s="36"/>
      <c r="BQ234" s="36"/>
      <c r="BR234" s="57">
        <v>31</v>
      </c>
      <c r="BS234" s="38">
        <v>1</v>
      </c>
      <c r="BT234" s="38" t="s">
        <v>54</v>
      </c>
      <c r="BU234" s="40" t="s">
        <v>165</v>
      </c>
      <c r="BV234" s="24" t="s">
        <v>166</v>
      </c>
      <c r="BW234" s="24"/>
      <c r="BX234" s="24"/>
      <c r="BY234" s="24"/>
      <c r="BZ234" s="39" t="s">
        <v>57</v>
      </c>
      <c r="CA234" s="40">
        <v>5</v>
      </c>
      <c r="CB234" s="40">
        <v>5</v>
      </c>
      <c r="CC234" s="40">
        <v>5</v>
      </c>
      <c r="CD234" s="40"/>
      <c r="CE234" s="40"/>
      <c r="CF234" s="40"/>
      <c r="CG234" s="40">
        <v>3</v>
      </c>
      <c r="CH234" s="40">
        <v>1</v>
      </c>
      <c r="CI234" s="24"/>
      <c r="CM234">
        <v>3</v>
      </c>
      <c r="CN234" s="40">
        <v>2</v>
      </c>
    </row>
    <row r="235" spans="1:93" x14ac:dyDescent="0.25">
      <c r="A235">
        <v>46</v>
      </c>
      <c r="B235" s="21">
        <v>43660</v>
      </c>
      <c r="C235">
        <v>123</v>
      </c>
      <c r="D235">
        <v>24</v>
      </c>
      <c r="E235" t="s">
        <v>58</v>
      </c>
      <c r="F235">
        <v>1</v>
      </c>
      <c r="G235">
        <v>1</v>
      </c>
      <c r="H235">
        <v>123</v>
      </c>
      <c r="I235" t="s">
        <v>65</v>
      </c>
      <c r="J235" s="22">
        <f>COUNTIF($A$46:C274,C235)</f>
        <v>8</v>
      </c>
      <c r="K235" s="23">
        <v>2</v>
      </c>
      <c r="L235">
        <f>--_xlfn.CONCAT(M235:O235)</f>
        <v>24</v>
      </c>
      <c r="M235" s="24">
        <v>2</v>
      </c>
      <c r="N235" s="24">
        <v>4</v>
      </c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5">
        <v>5</v>
      </c>
      <c r="AK235" s="26"/>
      <c r="AL235" s="27"/>
      <c r="AM235" s="27"/>
      <c r="AN235" s="28"/>
      <c r="AO235" s="29"/>
      <c r="AP235" s="30">
        <v>1</v>
      </c>
      <c r="AQ235" s="27">
        <v>2</v>
      </c>
      <c r="AR235" s="31">
        <v>1</v>
      </c>
      <c r="AS235" s="29">
        <v>4</v>
      </c>
      <c r="AT235" s="30">
        <v>4</v>
      </c>
      <c r="AU235" s="25"/>
      <c r="AV235" s="27"/>
      <c r="AW235" s="31"/>
      <c r="AX235" s="29"/>
      <c r="AY235" s="32"/>
      <c r="AZ235" s="25"/>
      <c r="BA235" s="33"/>
      <c r="BB235" s="31"/>
      <c r="BC235" s="31"/>
      <c r="BD235" s="34"/>
      <c r="BE235" s="26"/>
      <c r="BF235" s="26"/>
      <c r="BG235" s="26"/>
      <c r="BH235" s="27">
        <v>1</v>
      </c>
      <c r="BI235" s="27">
        <v>7</v>
      </c>
      <c r="BJ235" s="28">
        <f t="shared" si="30"/>
        <v>17</v>
      </c>
      <c r="BK235" s="32"/>
      <c r="BL235" s="32"/>
      <c r="BM235" s="35"/>
      <c r="BN235" s="29">
        <v>2</v>
      </c>
      <c r="BO235" s="25">
        <v>3</v>
      </c>
      <c r="BP235" s="36"/>
      <c r="BQ235" s="36"/>
      <c r="BR235" s="57">
        <v>31</v>
      </c>
      <c r="BS235" s="38">
        <v>1</v>
      </c>
      <c r="BT235" s="38" t="s">
        <v>54</v>
      </c>
      <c r="BU235" s="40" t="s">
        <v>165</v>
      </c>
      <c r="BV235" s="24" t="s">
        <v>166</v>
      </c>
      <c r="BW235" s="24"/>
      <c r="BX235" s="24"/>
      <c r="BY235" s="24"/>
      <c r="BZ235" s="39" t="s">
        <v>57</v>
      </c>
      <c r="CA235" s="40">
        <v>5</v>
      </c>
      <c r="CB235" s="40">
        <v>5</v>
      </c>
      <c r="CC235" s="40">
        <v>5</v>
      </c>
      <c r="CD235" s="40"/>
      <c r="CE235" s="40"/>
      <c r="CF235" s="40"/>
      <c r="CG235" s="40">
        <v>3</v>
      </c>
      <c r="CH235" s="40">
        <v>1</v>
      </c>
      <c r="CI235" s="24"/>
      <c r="CM235">
        <v>1</v>
      </c>
      <c r="CN235" s="40">
        <v>2</v>
      </c>
    </row>
    <row r="236" spans="1:93" x14ac:dyDescent="0.25">
      <c r="A236" s="40">
        <v>860</v>
      </c>
      <c r="B236" s="44">
        <v>43648</v>
      </c>
      <c r="C236" s="40">
        <v>49</v>
      </c>
      <c r="D236" s="40">
        <v>124</v>
      </c>
      <c r="E236" s="40" t="s">
        <v>58</v>
      </c>
      <c r="F236">
        <v>1</v>
      </c>
      <c r="G236">
        <v>1</v>
      </c>
      <c r="H236" s="40">
        <v>49</v>
      </c>
      <c r="I236" s="40" t="s">
        <v>59</v>
      </c>
      <c r="J236" s="45">
        <f>COUNTIF($C$39:C478,C236)</f>
        <v>17</v>
      </c>
      <c r="K236" s="46">
        <v>1</v>
      </c>
      <c r="L236" s="40">
        <f>--_xlfn.CONCAT(M236:O236)</f>
        <v>124</v>
      </c>
      <c r="M236" s="39">
        <v>1</v>
      </c>
      <c r="N236" s="39">
        <v>2</v>
      </c>
      <c r="O236" s="39">
        <v>4</v>
      </c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47">
        <v>4</v>
      </c>
      <c r="AK236" s="48"/>
      <c r="AL236" s="38"/>
      <c r="AM236" s="38"/>
      <c r="AN236" s="49"/>
      <c r="AO236" s="36"/>
      <c r="AP236" s="50"/>
      <c r="AQ236" s="38">
        <v>2</v>
      </c>
      <c r="AR236" s="51">
        <v>1</v>
      </c>
      <c r="AS236" s="36">
        <v>4</v>
      </c>
      <c r="AT236" s="50">
        <v>4</v>
      </c>
      <c r="AU236" s="47"/>
      <c r="AV236" s="38"/>
      <c r="AW236" s="51"/>
      <c r="AX236" s="36"/>
      <c r="AY236" s="52"/>
      <c r="AZ236" s="47"/>
      <c r="BA236" s="53"/>
      <c r="BB236" s="51"/>
      <c r="BC236" s="51"/>
      <c r="BD236" s="54"/>
      <c r="BE236" s="48"/>
      <c r="BF236" s="48"/>
      <c r="BG236" s="48"/>
      <c r="BH236" s="38">
        <v>1</v>
      </c>
      <c r="BI236" s="38">
        <v>8</v>
      </c>
      <c r="BJ236" s="49">
        <f t="shared" si="30"/>
        <v>18</v>
      </c>
      <c r="BK236" s="52"/>
      <c r="BL236" s="52"/>
      <c r="BM236" s="55"/>
      <c r="BN236" s="36">
        <v>2</v>
      </c>
      <c r="BO236" s="47"/>
      <c r="BP236" s="36"/>
      <c r="BQ236" s="36"/>
      <c r="BR236" s="56">
        <v>36</v>
      </c>
      <c r="BS236" s="38">
        <v>13</v>
      </c>
      <c r="BT236" s="39" t="s">
        <v>98</v>
      </c>
      <c r="BU236" s="40" t="s">
        <v>101</v>
      </c>
      <c r="BV236" s="39" t="s">
        <v>102</v>
      </c>
      <c r="BW236" s="39"/>
      <c r="BX236" s="39"/>
      <c r="BY236" s="39"/>
      <c r="BZ236" s="39" t="s">
        <v>103</v>
      </c>
      <c r="CA236" s="40">
        <v>18</v>
      </c>
      <c r="CB236" s="40">
        <v>21</v>
      </c>
      <c r="CC236" s="42">
        <v>18</v>
      </c>
      <c r="CD236" s="40"/>
      <c r="CE236" s="40"/>
      <c r="CF236" s="40"/>
      <c r="CG236" s="40">
        <v>9</v>
      </c>
      <c r="CH236" s="40">
        <v>0</v>
      </c>
      <c r="CI236" s="40" t="s">
        <v>204</v>
      </c>
      <c r="CJ236" s="39"/>
      <c r="CK236" s="40"/>
      <c r="CL236" t="s">
        <v>182</v>
      </c>
      <c r="CM236">
        <v>1</v>
      </c>
      <c r="CN236" s="40">
        <v>1</v>
      </c>
    </row>
    <row r="237" spans="1:93" x14ac:dyDescent="0.25">
      <c r="A237">
        <v>190</v>
      </c>
      <c r="B237" s="21">
        <v>43663</v>
      </c>
      <c r="C237">
        <v>148</v>
      </c>
      <c r="D237">
        <v>33</v>
      </c>
      <c r="E237" t="s">
        <v>52</v>
      </c>
      <c r="F237">
        <v>1</v>
      </c>
      <c r="G237">
        <v>3</v>
      </c>
      <c r="I237" t="s">
        <v>171</v>
      </c>
      <c r="J237" s="22">
        <f>COUNTIF($A$85:C237,C237)</f>
        <v>24</v>
      </c>
      <c r="K237" s="23"/>
      <c r="L237">
        <f>--_xlfn.CONCAT(M237:O237)</f>
        <v>33</v>
      </c>
      <c r="M237" s="24">
        <v>3</v>
      </c>
      <c r="N237" s="24">
        <v>3</v>
      </c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5">
        <v>5</v>
      </c>
      <c r="AK237" s="26"/>
      <c r="AL237" s="27"/>
      <c r="AM237" s="27"/>
      <c r="AN237" s="28"/>
      <c r="AO237" s="29"/>
      <c r="AP237" s="30">
        <v>1</v>
      </c>
      <c r="AQ237" s="27">
        <v>4</v>
      </c>
      <c r="AR237" s="31">
        <v>1</v>
      </c>
      <c r="AS237" s="29">
        <v>1</v>
      </c>
      <c r="AT237" s="30">
        <v>3</v>
      </c>
      <c r="AU237" s="25"/>
      <c r="AV237" s="27"/>
      <c r="AW237" s="31"/>
      <c r="AX237" s="29"/>
      <c r="AY237" s="32"/>
      <c r="AZ237" s="25"/>
      <c r="BA237" s="33"/>
      <c r="BB237" s="31"/>
      <c r="BC237" s="31"/>
      <c r="BD237" s="34"/>
      <c r="BE237" s="26"/>
      <c r="BF237" s="26"/>
      <c r="BG237" s="26"/>
      <c r="BH237" s="27">
        <v>2</v>
      </c>
      <c r="BI237" s="27">
        <v>1</v>
      </c>
      <c r="BJ237" s="28">
        <f t="shared" si="30"/>
        <v>21</v>
      </c>
      <c r="BK237" s="32"/>
      <c r="BL237" s="32"/>
      <c r="BM237" s="35"/>
      <c r="BN237" s="29">
        <v>2</v>
      </c>
      <c r="BO237" s="25">
        <v>6</v>
      </c>
      <c r="BP237" s="36"/>
      <c r="BQ237" s="36"/>
      <c r="BR237" s="57">
        <v>31</v>
      </c>
      <c r="BS237" s="38">
        <v>1</v>
      </c>
      <c r="BT237" s="38" t="s">
        <v>54</v>
      </c>
      <c r="BU237" s="40" t="s">
        <v>165</v>
      </c>
      <c r="BV237" s="24" t="s">
        <v>166</v>
      </c>
      <c r="BW237" s="24"/>
      <c r="BX237" s="24"/>
      <c r="BY237" s="24"/>
      <c r="BZ237" s="39" t="s">
        <v>57</v>
      </c>
      <c r="CA237" s="40">
        <v>5</v>
      </c>
      <c r="CB237" s="40">
        <v>5</v>
      </c>
      <c r="CC237" s="40">
        <v>5</v>
      </c>
      <c r="CD237" s="40"/>
      <c r="CE237" s="40"/>
      <c r="CF237" s="40"/>
      <c r="CG237" s="40">
        <v>3</v>
      </c>
      <c r="CH237" s="40">
        <v>1</v>
      </c>
      <c r="CI237" s="24"/>
      <c r="CM237">
        <v>3</v>
      </c>
      <c r="CN237" s="40">
        <v>1</v>
      </c>
    </row>
    <row r="238" spans="1:93" x14ac:dyDescent="0.25">
      <c r="A238">
        <v>444</v>
      </c>
      <c r="B238" s="21">
        <v>43673</v>
      </c>
      <c r="C238">
        <v>251</v>
      </c>
      <c r="D238">
        <v>118</v>
      </c>
      <c r="E238" t="s">
        <v>139</v>
      </c>
      <c r="F238">
        <v>1</v>
      </c>
      <c r="G238">
        <v>2</v>
      </c>
      <c r="I238" t="s">
        <v>205</v>
      </c>
      <c r="J238" s="22">
        <f>COUNTIF($C$144:C395,C238)</f>
        <v>91</v>
      </c>
      <c r="K238" s="23"/>
      <c r="L238">
        <f>--_xlfn.CONCAT(M238:P238)</f>
        <v>118</v>
      </c>
      <c r="M238" s="24">
        <v>1</v>
      </c>
      <c r="N238" s="24">
        <v>1</v>
      </c>
      <c r="O238" s="24">
        <v>8</v>
      </c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5">
        <v>1</v>
      </c>
      <c r="AK238" s="26">
        <v>2</v>
      </c>
      <c r="AL238" s="27">
        <v>4</v>
      </c>
      <c r="AM238" s="27">
        <v>0</v>
      </c>
      <c r="AN238" s="28">
        <f t="shared" ref="AN238:AN301" si="34">--_xlfn.CONCAT(AL238:AM238)</f>
        <v>40</v>
      </c>
      <c r="AO238" s="29">
        <v>4</v>
      </c>
      <c r="AP238" s="30">
        <v>1</v>
      </c>
      <c r="AQ238" s="27">
        <v>6</v>
      </c>
      <c r="AR238" s="31">
        <v>1</v>
      </c>
      <c r="AS238" s="29">
        <v>5</v>
      </c>
      <c r="AT238" s="30">
        <v>5</v>
      </c>
      <c r="AU238" s="25"/>
      <c r="AV238" s="27"/>
      <c r="AW238" s="31"/>
      <c r="AX238" s="29"/>
      <c r="AY238" s="32">
        <v>1</v>
      </c>
      <c r="AZ238" s="25">
        <v>1</v>
      </c>
      <c r="BA238" s="33"/>
      <c r="BB238" s="31"/>
      <c r="BC238" s="31"/>
      <c r="BD238" s="34"/>
      <c r="BE238" s="26"/>
      <c r="BF238" s="26"/>
      <c r="BG238" s="26"/>
      <c r="BH238" s="27"/>
      <c r="BI238" s="27"/>
      <c r="BJ238" s="28"/>
      <c r="BK238" s="32">
        <v>1</v>
      </c>
      <c r="BL238" s="32">
        <v>0</v>
      </c>
      <c r="BM238" s="35">
        <f t="shared" ref="BM238:BM301" si="35">--_xlfn.CONCAT(BK238:BL238)</f>
        <v>10</v>
      </c>
      <c r="BN238" s="29">
        <v>2</v>
      </c>
      <c r="BO238" s="25"/>
      <c r="BP238" s="36"/>
      <c r="BQ238" s="36"/>
      <c r="BR238" s="59">
        <v>32</v>
      </c>
      <c r="BS238" s="27" t="s">
        <v>190</v>
      </c>
      <c r="BT238" s="38" t="s">
        <v>76</v>
      </c>
      <c r="BU238" s="40" t="s">
        <v>77</v>
      </c>
      <c r="BV238" s="39" t="s">
        <v>78</v>
      </c>
      <c r="BW238" s="39"/>
      <c r="BX238" s="39"/>
      <c r="BY238" s="39"/>
      <c r="BZ238" s="39" t="s">
        <v>79</v>
      </c>
      <c r="CA238" s="40">
        <v>4</v>
      </c>
      <c r="CB238" s="40">
        <v>4</v>
      </c>
      <c r="CC238" s="40">
        <v>4</v>
      </c>
      <c r="CD238" s="40"/>
      <c r="CE238" s="40"/>
      <c r="CF238" s="40"/>
      <c r="CG238" s="40">
        <v>2</v>
      </c>
      <c r="CH238" s="40">
        <v>2</v>
      </c>
      <c r="CI238" s="24"/>
      <c r="CJ238" s="24"/>
      <c r="CM238">
        <v>2</v>
      </c>
      <c r="CN238" s="40">
        <v>1</v>
      </c>
    </row>
    <row r="239" spans="1:93" x14ac:dyDescent="0.25">
      <c r="A239">
        <v>445</v>
      </c>
      <c r="B239" s="21">
        <v>43673</v>
      </c>
      <c r="C239">
        <v>251</v>
      </c>
      <c r="D239">
        <v>12</v>
      </c>
      <c r="E239" t="s">
        <v>139</v>
      </c>
      <c r="F239">
        <v>1</v>
      </c>
      <c r="G239">
        <v>2</v>
      </c>
      <c r="I239" t="s">
        <v>206</v>
      </c>
      <c r="J239" s="22">
        <f>COUNTIF($C235:C$754,C239)</f>
        <v>91</v>
      </c>
      <c r="K239" s="23"/>
      <c r="L239">
        <f>--_xlfn.CONCAT(M239:P239)</f>
        <v>12</v>
      </c>
      <c r="M239" s="24">
        <v>1</v>
      </c>
      <c r="N239" s="24">
        <v>2</v>
      </c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5">
        <v>1</v>
      </c>
      <c r="AK239" s="26">
        <v>1</v>
      </c>
      <c r="AL239" s="27">
        <v>0</v>
      </c>
      <c r="AM239" s="27">
        <v>3</v>
      </c>
      <c r="AN239" s="28">
        <f t="shared" si="34"/>
        <v>3</v>
      </c>
      <c r="AO239" s="29">
        <v>1</v>
      </c>
      <c r="AP239" s="30">
        <v>1</v>
      </c>
      <c r="AQ239" s="27">
        <v>6</v>
      </c>
      <c r="AR239" s="31">
        <v>1</v>
      </c>
      <c r="AS239" s="29">
        <v>4</v>
      </c>
      <c r="AT239" s="30">
        <v>2</v>
      </c>
      <c r="AU239" s="25"/>
      <c r="AV239" s="27"/>
      <c r="AW239" s="31"/>
      <c r="AX239" s="29"/>
      <c r="AY239" s="32"/>
      <c r="AZ239" s="25"/>
      <c r="BA239" s="33"/>
      <c r="BB239" s="31"/>
      <c r="BC239" s="31"/>
      <c r="BD239" s="34"/>
      <c r="BE239" s="26"/>
      <c r="BF239" s="26"/>
      <c r="BG239" s="26"/>
      <c r="BH239" s="27"/>
      <c r="BI239" s="27"/>
      <c r="BJ239" s="28"/>
      <c r="BK239" s="32">
        <v>1</v>
      </c>
      <c r="BL239" s="32">
        <v>0</v>
      </c>
      <c r="BM239" s="35">
        <f t="shared" si="35"/>
        <v>10</v>
      </c>
      <c r="BN239" s="29">
        <v>2</v>
      </c>
      <c r="BO239" s="25"/>
      <c r="BP239" s="36">
        <v>0</v>
      </c>
      <c r="BQ239" s="36">
        <v>7</v>
      </c>
      <c r="BR239" s="37">
        <f>--_xlfn.CONCAT(BP239:BQ239)</f>
        <v>7</v>
      </c>
      <c r="BS239" s="38">
        <v>5</v>
      </c>
      <c r="BT239" s="38" t="s">
        <v>76</v>
      </c>
      <c r="BU239" s="40" t="s">
        <v>77</v>
      </c>
      <c r="BV239" s="39" t="s">
        <v>78</v>
      </c>
      <c r="BW239" s="39"/>
      <c r="BX239" s="39"/>
      <c r="BY239" s="39"/>
      <c r="BZ239" s="39" t="s">
        <v>79</v>
      </c>
      <c r="CA239" s="40">
        <v>4</v>
      </c>
      <c r="CB239" s="40">
        <v>4</v>
      </c>
      <c r="CC239" s="40">
        <v>4</v>
      </c>
      <c r="CD239" s="40"/>
      <c r="CE239" s="40"/>
      <c r="CF239" s="40"/>
      <c r="CG239" s="40">
        <v>2</v>
      </c>
      <c r="CH239" s="40">
        <v>2</v>
      </c>
      <c r="CI239" s="24"/>
      <c r="CJ239" s="24"/>
      <c r="CM239">
        <v>2</v>
      </c>
      <c r="CN239" s="40">
        <v>1</v>
      </c>
      <c r="CO239" s="40"/>
    </row>
    <row r="240" spans="1:93" x14ac:dyDescent="0.25">
      <c r="A240">
        <v>527</v>
      </c>
      <c r="B240" s="60">
        <v>43673</v>
      </c>
      <c r="C240" s="24">
        <v>251</v>
      </c>
      <c r="D240" s="24">
        <v>96</v>
      </c>
      <c r="E240" t="s">
        <v>139</v>
      </c>
      <c r="F240">
        <v>1</v>
      </c>
      <c r="G240">
        <v>2</v>
      </c>
      <c r="H240" s="24"/>
      <c r="I240" s="24" t="s">
        <v>205</v>
      </c>
      <c r="J240" s="61">
        <f>COUNTIF($C$6:C270,C240)</f>
        <v>28</v>
      </c>
      <c r="K240" s="61"/>
      <c r="L240" s="24">
        <f>--_xlfn.CONCAT(M240:P240)</f>
        <v>96</v>
      </c>
      <c r="M240" s="24">
        <v>9</v>
      </c>
      <c r="N240" s="24">
        <v>6</v>
      </c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5">
        <v>1</v>
      </c>
      <c r="AK240" s="26">
        <v>2</v>
      </c>
      <c r="AL240" s="27">
        <v>4</v>
      </c>
      <c r="AM240" s="27">
        <v>6</v>
      </c>
      <c r="AN240" s="28">
        <f t="shared" si="34"/>
        <v>46</v>
      </c>
      <c r="AO240" s="29">
        <v>4</v>
      </c>
      <c r="AP240" s="30">
        <v>1</v>
      </c>
      <c r="AQ240" s="27">
        <v>6</v>
      </c>
      <c r="AR240" s="31">
        <v>1</v>
      </c>
      <c r="AS240" s="29">
        <v>6</v>
      </c>
      <c r="AT240" s="30">
        <v>6</v>
      </c>
      <c r="AU240" s="25"/>
      <c r="AV240" s="27"/>
      <c r="AW240" s="31"/>
      <c r="AX240" s="29"/>
      <c r="AY240" s="32"/>
      <c r="AZ240" s="25"/>
      <c r="BA240" s="33"/>
      <c r="BB240" s="31"/>
      <c r="BC240" s="31"/>
      <c r="BD240" s="34"/>
      <c r="BE240" s="26"/>
      <c r="BF240" s="26"/>
      <c r="BG240" s="26"/>
      <c r="BH240" s="27"/>
      <c r="BI240" s="27"/>
      <c r="BJ240" s="28"/>
      <c r="BK240" s="32">
        <v>1</v>
      </c>
      <c r="BL240" s="32">
        <v>0</v>
      </c>
      <c r="BM240" s="35">
        <f t="shared" si="35"/>
        <v>10</v>
      </c>
      <c r="BN240" s="29">
        <v>2</v>
      </c>
      <c r="BO240" s="25"/>
      <c r="BP240" s="36"/>
      <c r="BQ240" s="36"/>
      <c r="BR240" s="59">
        <v>34</v>
      </c>
      <c r="BS240" s="24"/>
      <c r="BT240" s="24"/>
      <c r="BU240" t="s">
        <v>117</v>
      </c>
      <c r="BV240" s="24" t="s">
        <v>118</v>
      </c>
      <c r="BW240" s="24"/>
      <c r="BX240" s="24"/>
      <c r="BY240" s="24"/>
      <c r="BZ240" s="39" t="s">
        <v>89</v>
      </c>
      <c r="CA240" s="40" t="s">
        <v>119</v>
      </c>
      <c r="CB240" s="40">
        <v>17</v>
      </c>
      <c r="CC240" s="42" t="s">
        <v>119</v>
      </c>
      <c r="CD240" s="40"/>
      <c r="CE240" s="40"/>
      <c r="CF240" s="40"/>
      <c r="CG240" s="40">
        <v>14</v>
      </c>
      <c r="CH240" s="40">
        <v>5</v>
      </c>
      <c r="CI240" s="24" t="s">
        <v>120</v>
      </c>
      <c r="CJ240" s="24"/>
      <c r="CM240">
        <v>2</v>
      </c>
      <c r="CN240" s="40">
        <v>1</v>
      </c>
    </row>
    <row r="241" spans="1:92" x14ac:dyDescent="0.25">
      <c r="A241">
        <v>430</v>
      </c>
      <c r="B241" s="66">
        <v>43673</v>
      </c>
      <c r="C241">
        <v>249</v>
      </c>
      <c r="D241">
        <v>16</v>
      </c>
      <c r="E241" t="s">
        <v>139</v>
      </c>
      <c r="F241">
        <v>1</v>
      </c>
      <c r="G241">
        <v>2</v>
      </c>
      <c r="I241" t="s">
        <v>207</v>
      </c>
      <c r="J241" s="22">
        <f>COUNTIF($C220:C$613,C241)</f>
        <v>9</v>
      </c>
      <c r="K241" s="23"/>
      <c r="L241">
        <f>--_xlfn.CONCAT(M241:N241)</f>
        <v>16</v>
      </c>
      <c r="M241" s="24">
        <v>1</v>
      </c>
      <c r="N241" s="24">
        <v>6</v>
      </c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5">
        <v>1</v>
      </c>
      <c r="AK241" s="26">
        <v>2</v>
      </c>
      <c r="AL241" s="27">
        <v>4</v>
      </c>
      <c r="AM241" s="27">
        <v>0</v>
      </c>
      <c r="AN241" s="28">
        <f t="shared" si="34"/>
        <v>40</v>
      </c>
      <c r="AO241" s="29">
        <v>4</v>
      </c>
      <c r="AP241" s="30">
        <v>1</v>
      </c>
      <c r="AQ241" s="27">
        <v>4</v>
      </c>
      <c r="AR241" s="31">
        <v>1</v>
      </c>
      <c r="AS241" s="29">
        <v>6</v>
      </c>
      <c r="AT241" s="30">
        <v>2</v>
      </c>
      <c r="AU241" s="25"/>
      <c r="AV241" s="27"/>
      <c r="AW241" s="31"/>
      <c r="AX241" s="29"/>
      <c r="AY241" s="32"/>
      <c r="AZ241" s="25"/>
      <c r="BA241" s="33"/>
      <c r="BB241" s="31"/>
      <c r="BC241" s="31"/>
      <c r="BD241" s="34"/>
      <c r="BE241" s="26"/>
      <c r="BF241" s="26"/>
      <c r="BG241" s="26"/>
      <c r="BH241" s="27"/>
      <c r="BI241" s="27"/>
      <c r="BJ241" s="28"/>
      <c r="BK241" s="32">
        <v>1</v>
      </c>
      <c r="BL241" s="32">
        <v>5</v>
      </c>
      <c r="BM241" s="35">
        <f t="shared" si="35"/>
        <v>15</v>
      </c>
      <c r="BN241" s="29">
        <v>2</v>
      </c>
      <c r="BO241" s="25"/>
      <c r="BP241" s="36"/>
      <c r="BQ241" s="36"/>
      <c r="BR241" s="59">
        <v>32</v>
      </c>
      <c r="BS241" s="27" t="s">
        <v>190</v>
      </c>
      <c r="BT241" s="38" t="s">
        <v>76</v>
      </c>
      <c r="BU241" s="40" t="s">
        <v>77</v>
      </c>
      <c r="BV241" s="39" t="s">
        <v>78</v>
      </c>
      <c r="BW241" s="39"/>
      <c r="BX241" s="39"/>
      <c r="BY241" s="39"/>
      <c r="BZ241" s="39" t="s">
        <v>79</v>
      </c>
      <c r="CA241" s="40">
        <v>4</v>
      </c>
      <c r="CB241" s="40">
        <v>4</v>
      </c>
      <c r="CC241" s="40">
        <v>4</v>
      </c>
      <c r="CD241" s="40"/>
      <c r="CE241" s="40"/>
      <c r="CF241" s="40"/>
      <c r="CG241" s="40">
        <v>2</v>
      </c>
      <c r="CH241" s="40">
        <v>2</v>
      </c>
      <c r="CI241" s="24"/>
      <c r="CM241">
        <v>2</v>
      </c>
      <c r="CN241" s="40">
        <v>2</v>
      </c>
    </row>
    <row r="242" spans="1:92" x14ac:dyDescent="0.25">
      <c r="A242">
        <v>465</v>
      </c>
      <c r="B242" s="21">
        <v>43673</v>
      </c>
      <c r="C242">
        <v>251</v>
      </c>
      <c r="D242">
        <v>19</v>
      </c>
      <c r="E242" t="s">
        <v>139</v>
      </c>
      <c r="F242">
        <v>1</v>
      </c>
      <c r="G242">
        <v>2</v>
      </c>
      <c r="I242" t="s">
        <v>206</v>
      </c>
      <c r="J242" s="22">
        <f>COUNTIF($C219:C$754,C242)</f>
        <v>91</v>
      </c>
      <c r="K242" s="23"/>
      <c r="L242">
        <f t="shared" ref="L242:L263" si="36">--_xlfn.CONCAT(M242:P242)</f>
        <v>19</v>
      </c>
      <c r="M242" s="24">
        <v>1</v>
      </c>
      <c r="N242" s="24">
        <v>9</v>
      </c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5">
        <v>1</v>
      </c>
      <c r="AK242" s="26">
        <v>1</v>
      </c>
      <c r="AL242" s="27">
        <v>0</v>
      </c>
      <c r="AM242" s="27">
        <v>1</v>
      </c>
      <c r="AN242" s="28">
        <f t="shared" si="34"/>
        <v>1</v>
      </c>
      <c r="AO242" s="29">
        <v>1</v>
      </c>
      <c r="AP242" s="30">
        <v>1</v>
      </c>
      <c r="AQ242" s="27">
        <v>2</v>
      </c>
      <c r="AR242" s="31">
        <v>6</v>
      </c>
      <c r="AS242" s="29">
        <v>2</v>
      </c>
      <c r="AT242" s="30">
        <v>3</v>
      </c>
      <c r="AU242" s="25"/>
      <c r="AV242" s="27"/>
      <c r="AW242" s="31"/>
      <c r="AX242" s="29">
        <v>3</v>
      </c>
      <c r="AY242" s="32"/>
      <c r="AZ242" s="25">
        <v>1</v>
      </c>
      <c r="BA242" s="33">
        <v>8</v>
      </c>
      <c r="BB242" s="31"/>
      <c r="BC242" s="31"/>
      <c r="BD242" s="34"/>
      <c r="BE242" s="26"/>
      <c r="BF242" s="26"/>
      <c r="BG242" s="26"/>
      <c r="BH242" s="27"/>
      <c r="BI242" s="27"/>
      <c r="BJ242" s="28"/>
      <c r="BK242" s="32">
        <v>1</v>
      </c>
      <c r="BL242" s="32">
        <v>5</v>
      </c>
      <c r="BM242" s="35">
        <f t="shared" si="35"/>
        <v>15</v>
      </c>
      <c r="BN242" s="29">
        <v>2</v>
      </c>
      <c r="BO242" s="25"/>
      <c r="BP242" s="36">
        <v>0</v>
      </c>
      <c r="BQ242" s="36">
        <v>8</v>
      </c>
      <c r="BR242" s="37">
        <f t="shared" ref="BR242:BR248" si="37">--_xlfn.CONCAT(BP242:BQ242)</f>
        <v>8</v>
      </c>
      <c r="BS242" s="38">
        <v>1</v>
      </c>
      <c r="BT242" s="38" t="s">
        <v>54</v>
      </c>
      <c r="BU242" s="40" t="s">
        <v>81</v>
      </c>
      <c r="BV242" s="39" t="s">
        <v>82</v>
      </c>
      <c r="BW242" s="39"/>
      <c r="BX242" s="39"/>
      <c r="BY242" s="39"/>
      <c r="BZ242" s="39" t="s">
        <v>83</v>
      </c>
      <c r="CA242" s="40">
        <v>3</v>
      </c>
      <c r="CB242" s="40">
        <v>3</v>
      </c>
      <c r="CC242" s="40">
        <v>3</v>
      </c>
      <c r="CD242" s="40"/>
      <c r="CE242" s="40"/>
      <c r="CF242" s="40"/>
      <c r="CG242" s="40">
        <v>1</v>
      </c>
      <c r="CH242" s="40">
        <v>1</v>
      </c>
      <c r="CI242" s="24"/>
      <c r="CJ242" s="24"/>
      <c r="CM242">
        <v>2</v>
      </c>
      <c r="CN242" s="40">
        <v>1</v>
      </c>
    </row>
    <row r="243" spans="1:92" x14ac:dyDescent="0.25">
      <c r="A243">
        <v>474</v>
      </c>
      <c r="B243" s="21">
        <v>43673</v>
      </c>
      <c r="C243">
        <v>251</v>
      </c>
      <c r="D243">
        <v>21</v>
      </c>
      <c r="E243" t="s">
        <v>139</v>
      </c>
      <c r="F243">
        <v>1</v>
      </c>
      <c r="G243">
        <v>2</v>
      </c>
      <c r="I243" t="s">
        <v>206</v>
      </c>
      <c r="J243" s="22">
        <f>COUNTIF($C$26:C491,C243)</f>
        <v>91</v>
      </c>
      <c r="K243" s="23"/>
      <c r="L243">
        <f t="shared" si="36"/>
        <v>21</v>
      </c>
      <c r="M243" s="24">
        <v>2</v>
      </c>
      <c r="N243" s="24">
        <v>1</v>
      </c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5">
        <v>1</v>
      </c>
      <c r="AK243" s="26">
        <v>1</v>
      </c>
      <c r="AL243" s="27">
        <v>0</v>
      </c>
      <c r="AM243" s="27">
        <v>3</v>
      </c>
      <c r="AN243" s="28">
        <f t="shared" si="34"/>
        <v>3</v>
      </c>
      <c r="AO243" s="29">
        <v>1</v>
      </c>
      <c r="AP243" s="30">
        <v>1</v>
      </c>
      <c r="AQ243" s="27">
        <v>6</v>
      </c>
      <c r="AR243" s="31">
        <v>6</v>
      </c>
      <c r="AS243" s="29">
        <v>2</v>
      </c>
      <c r="AT243" s="30">
        <v>2</v>
      </c>
      <c r="AU243" s="25"/>
      <c r="AV243" s="27"/>
      <c r="AW243" s="31"/>
      <c r="AX243" s="29"/>
      <c r="AY243" s="32"/>
      <c r="AZ243" s="25"/>
      <c r="BA243" s="33"/>
      <c r="BB243" s="31"/>
      <c r="BC243" s="31"/>
      <c r="BD243" s="34"/>
      <c r="BE243" s="26"/>
      <c r="BF243" s="26"/>
      <c r="BG243" s="26"/>
      <c r="BH243" s="27"/>
      <c r="BI243" s="27"/>
      <c r="BJ243" s="28"/>
      <c r="BK243" s="32">
        <v>1</v>
      </c>
      <c r="BL243" s="32">
        <v>5</v>
      </c>
      <c r="BM243" s="35">
        <f t="shared" si="35"/>
        <v>15</v>
      </c>
      <c r="BN243" s="29">
        <v>2</v>
      </c>
      <c r="BO243" s="25"/>
      <c r="BP243" s="36">
        <v>1</v>
      </c>
      <c r="BQ243" s="36">
        <v>0</v>
      </c>
      <c r="BR243" s="37">
        <f t="shared" si="37"/>
        <v>10</v>
      </c>
      <c r="BS243" s="38">
        <v>9</v>
      </c>
      <c r="BT243" s="38" t="s">
        <v>86</v>
      </c>
      <c r="BU243" s="40" t="s">
        <v>61</v>
      </c>
      <c r="BV243" s="39" t="s">
        <v>198</v>
      </c>
      <c r="BW243" s="39"/>
      <c r="BX243" s="39"/>
      <c r="BY243" s="39"/>
      <c r="BZ243" s="39" t="s">
        <v>63</v>
      </c>
      <c r="CA243" s="40">
        <v>11</v>
      </c>
      <c r="CB243" s="40">
        <v>12</v>
      </c>
      <c r="CC243" s="40">
        <v>11</v>
      </c>
      <c r="CD243" s="40"/>
      <c r="CE243" s="40"/>
      <c r="CF243" s="40"/>
      <c r="CG243" s="40">
        <v>6</v>
      </c>
      <c r="CH243" s="40">
        <v>5</v>
      </c>
      <c r="CI243" s="24" t="s">
        <v>64</v>
      </c>
      <c r="CM243">
        <v>2</v>
      </c>
      <c r="CN243" s="40">
        <v>1</v>
      </c>
    </row>
    <row r="244" spans="1:92" x14ac:dyDescent="0.25">
      <c r="A244">
        <v>487</v>
      </c>
      <c r="B244" s="21">
        <v>43673</v>
      </c>
      <c r="C244">
        <v>251</v>
      </c>
      <c r="D244">
        <v>26</v>
      </c>
      <c r="E244" t="s">
        <v>139</v>
      </c>
      <c r="F244">
        <v>1</v>
      </c>
      <c r="G244">
        <v>2</v>
      </c>
      <c r="I244" t="s">
        <v>206</v>
      </c>
      <c r="J244" s="22">
        <f>COUNTIF($C210:C$754,C244)</f>
        <v>91</v>
      </c>
      <c r="K244" s="23"/>
      <c r="L244">
        <f t="shared" si="36"/>
        <v>26</v>
      </c>
      <c r="M244" s="24">
        <v>2</v>
      </c>
      <c r="N244" s="24">
        <v>6</v>
      </c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5">
        <v>1</v>
      </c>
      <c r="AK244" s="26">
        <v>2</v>
      </c>
      <c r="AL244" s="27">
        <v>0</v>
      </c>
      <c r="AM244" s="27">
        <v>3</v>
      </c>
      <c r="AN244" s="28">
        <f t="shared" si="34"/>
        <v>3</v>
      </c>
      <c r="AO244" s="29">
        <v>4</v>
      </c>
      <c r="AP244" s="30">
        <v>1</v>
      </c>
      <c r="AQ244" s="27">
        <v>6</v>
      </c>
      <c r="AR244" s="31">
        <v>1</v>
      </c>
      <c r="AS244" s="29">
        <v>4</v>
      </c>
      <c r="AT244" s="30">
        <v>2</v>
      </c>
      <c r="AU244" s="25"/>
      <c r="AV244" s="27"/>
      <c r="AW244" s="31"/>
      <c r="AX244" s="29"/>
      <c r="AY244" s="32">
        <v>1</v>
      </c>
      <c r="AZ244" s="25"/>
      <c r="BA244" s="33"/>
      <c r="BB244" s="31"/>
      <c r="BC244" s="31"/>
      <c r="BD244" s="34"/>
      <c r="BE244" s="26"/>
      <c r="BF244" s="26"/>
      <c r="BG244" s="26"/>
      <c r="BH244" s="27"/>
      <c r="BI244" s="27"/>
      <c r="BJ244" s="28"/>
      <c r="BK244" s="32">
        <v>1</v>
      </c>
      <c r="BL244" s="32">
        <v>7</v>
      </c>
      <c r="BM244" s="35">
        <f t="shared" si="35"/>
        <v>17</v>
      </c>
      <c r="BN244" s="29">
        <v>2</v>
      </c>
      <c r="BO244" s="25"/>
      <c r="BP244" s="36">
        <v>0</v>
      </c>
      <c r="BQ244" s="36">
        <v>7</v>
      </c>
      <c r="BR244" s="37">
        <f t="shared" si="37"/>
        <v>7</v>
      </c>
      <c r="BS244" s="38">
        <v>5</v>
      </c>
      <c r="BT244" s="38" t="s">
        <v>76</v>
      </c>
      <c r="BU244" s="40" t="s">
        <v>77</v>
      </c>
      <c r="BV244" s="39" t="s">
        <v>78</v>
      </c>
      <c r="BW244" s="39"/>
      <c r="BX244" s="39"/>
      <c r="BY244" s="39"/>
      <c r="BZ244" s="39" t="s">
        <v>79</v>
      </c>
      <c r="CA244" s="40">
        <v>4</v>
      </c>
      <c r="CB244" s="40">
        <v>4</v>
      </c>
      <c r="CC244" s="40">
        <v>4</v>
      </c>
      <c r="CD244" s="40"/>
      <c r="CE244" s="40"/>
      <c r="CF244" s="40"/>
      <c r="CG244" s="40">
        <v>2</v>
      </c>
      <c r="CH244" s="40">
        <v>2</v>
      </c>
      <c r="CI244" s="24"/>
      <c r="CJ244" s="24"/>
      <c r="CM244">
        <v>2</v>
      </c>
      <c r="CN244" s="40">
        <v>1</v>
      </c>
    </row>
    <row r="245" spans="1:92" x14ac:dyDescent="0.25">
      <c r="A245">
        <v>509</v>
      </c>
      <c r="B245" s="21">
        <v>43673</v>
      </c>
      <c r="C245">
        <v>251</v>
      </c>
      <c r="D245">
        <v>46</v>
      </c>
      <c r="E245" t="s">
        <v>139</v>
      </c>
      <c r="F245">
        <v>1</v>
      </c>
      <c r="G245">
        <v>2</v>
      </c>
      <c r="I245" t="s">
        <v>205</v>
      </c>
      <c r="J245" s="22">
        <f>COUNTIF($C210:C$754,C245)</f>
        <v>91</v>
      </c>
      <c r="K245" s="23"/>
      <c r="L245">
        <f t="shared" si="36"/>
        <v>46</v>
      </c>
      <c r="M245" s="24">
        <v>4</v>
      </c>
      <c r="N245" s="24">
        <v>6</v>
      </c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5">
        <v>1</v>
      </c>
      <c r="AK245" s="26">
        <v>2</v>
      </c>
      <c r="AL245" s="27">
        <v>0</v>
      </c>
      <c r="AM245" s="27">
        <v>3</v>
      </c>
      <c r="AN245" s="28">
        <f t="shared" si="34"/>
        <v>3</v>
      </c>
      <c r="AO245" s="29">
        <v>1</v>
      </c>
      <c r="AP245" s="30">
        <v>1</v>
      </c>
      <c r="AQ245" s="27">
        <v>2</v>
      </c>
      <c r="AR245" s="31">
        <v>1</v>
      </c>
      <c r="AS245" s="29">
        <v>2</v>
      </c>
      <c r="AT245" s="30">
        <v>7</v>
      </c>
      <c r="AU245" s="25"/>
      <c r="AV245" s="27"/>
      <c r="AW245" s="31"/>
      <c r="AX245" s="29"/>
      <c r="AY245" s="32"/>
      <c r="AZ245" s="25"/>
      <c r="BA245" s="33"/>
      <c r="BB245" s="31"/>
      <c r="BC245" s="31"/>
      <c r="BD245" s="34"/>
      <c r="BE245" s="26"/>
      <c r="BF245" s="26"/>
      <c r="BG245" s="26"/>
      <c r="BH245" s="27"/>
      <c r="BI245" s="27"/>
      <c r="BJ245" s="28"/>
      <c r="BK245" s="32">
        <v>1</v>
      </c>
      <c r="BL245" s="32">
        <v>7</v>
      </c>
      <c r="BM245" s="35">
        <f t="shared" si="35"/>
        <v>17</v>
      </c>
      <c r="BN245" s="29">
        <v>2</v>
      </c>
      <c r="BO245" s="25"/>
      <c r="BP245" s="36">
        <v>0</v>
      </c>
      <c r="BQ245" s="36">
        <v>7</v>
      </c>
      <c r="BR245" s="37">
        <f t="shared" si="37"/>
        <v>7</v>
      </c>
      <c r="BS245" s="38">
        <v>5</v>
      </c>
      <c r="BT245" s="38" t="s">
        <v>76</v>
      </c>
      <c r="BU245" s="40" t="s">
        <v>77</v>
      </c>
      <c r="BV245" s="39" t="s">
        <v>78</v>
      </c>
      <c r="BW245" s="39"/>
      <c r="BX245" s="39"/>
      <c r="BY245" s="39"/>
      <c r="BZ245" s="39" t="s">
        <v>79</v>
      </c>
      <c r="CA245" s="40">
        <v>4</v>
      </c>
      <c r="CB245" s="40">
        <v>4</v>
      </c>
      <c r="CC245" s="40">
        <v>4</v>
      </c>
      <c r="CD245" s="40"/>
      <c r="CE245" s="40"/>
      <c r="CF245" s="40"/>
      <c r="CG245" s="40">
        <v>2</v>
      </c>
      <c r="CH245" s="40">
        <v>2</v>
      </c>
      <c r="CI245" s="24"/>
      <c r="CJ245" s="24"/>
      <c r="CM245">
        <v>2</v>
      </c>
      <c r="CN245" s="40">
        <v>1</v>
      </c>
    </row>
    <row r="246" spans="1:92" x14ac:dyDescent="0.25">
      <c r="A246">
        <v>484</v>
      </c>
      <c r="B246" s="21">
        <v>43673</v>
      </c>
      <c r="C246">
        <v>251</v>
      </c>
      <c r="D246">
        <v>25</v>
      </c>
      <c r="E246" t="s">
        <v>139</v>
      </c>
      <c r="F246">
        <v>1</v>
      </c>
      <c r="G246">
        <v>2</v>
      </c>
      <c r="H246">
        <v>251</v>
      </c>
      <c r="I246" t="s">
        <v>205</v>
      </c>
      <c r="J246" s="22">
        <f>COUNTIF($C210:C$754,C246)</f>
        <v>91</v>
      </c>
      <c r="K246" s="23">
        <v>1</v>
      </c>
      <c r="L246">
        <f t="shared" si="36"/>
        <v>25</v>
      </c>
      <c r="M246" s="24">
        <v>2</v>
      </c>
      <c r="N246" s="24">
        <v>5</v>
      </c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5">
        <v>1</v>
      </c>
      <c r="AK246" s="26">
        <v>1</v>
      </c>
      <c r="AL246" s="27">
        <v>3</v>
      </c>
      <c r="AM246" s="27">
        <v>8</v>
      </c>
      <c r="AN246" s="28">
        <f t="shared" si="34"/>
        <v>38</v>
      </c>
      <c r="AO246" s="29">
        <v>5</v>
      </c>
      <c r="AP246" s="30">
        <v>1</v>
      </c>
      <c r="AQ246" s="27">
        <v>2</v>
      </c>
      <c r="AR246" s="31">
        <v>6</v>
      </c>
      <c r="AS246" s="29">
        <v>2</v>
      </c>
      <c r="AT246" s="30">
        <v>3</v>
      </c>
      <c r="AU246" s="25"/>
      <c r="AV246" s="27"/>
      <c r="AW246" s="31"/>
      <c r="AX246" s="29"/>
      <c r="AY246" s="32"/>
      <c r="AZ246" s="25"/>
      <c r="BA246" s="33"/>
      <c r="BB246" s="31"/>
      <c r="BC246" s="31"/>
      <c r="BD246" s="34"/>
      <c r="BE246" s="26"/>
      <c r="BF246" s="26"/>
      <c r="BG246" s="26"/>
      <c r="BH246" s="27"/>
      <c r="BI246" s="27"/>
      <c r="BJ246" s="28"/>
      <c r="BK246" s="32">
        <v>1</v>
      </c>
      <c r="BL246" s="32">
        <v>7</v>
      </c>
      <c r="BM246" s="35">
        <f t="shared" si="35"/>
        <v>17</v>
      </c>
      <c r="BN246" s="29">
        <v>2</v>
      </c>
      <c r="BO246" s="25"/>
      <c r="BP246" s="36">
        <v>1</v>
      </c>
      <c r="BQ246" s="36">
        <v>1</v>
      </c>
      <c r="BR246" s="37">
        <f t="shared" si="37"/>
        <v>11</v>
      </c>
      <c r="BS246" s="38">
        <v>2</v>
      </c>
      <c r="BT246" s="38" t="s">
        <v>54</v>
      </c>
      <c r="BU246" s="40" t="s">
        <v>70</v>
      </c>
      <c r="BV246" s="39" t="s">
        <v>71</v>
      </c>
      <c r="BW246" s="39"/>
      <c r="BX246" s="39"/>
      <c r="BY246" s="39"/>
      <c r="BZ246" s="39" t="s">
        <v>72</v>
      </c>
      <c r="CA246" s="40" t="s">
        <v>73</v>
      </c>
      <c r="CB246" s="40">
        <v>24</v>
      </c>
      <c r="CC246" s="40" t="s">
        <v>73</v>
      </c>
      <c r="CD246" s="40"/>
      <c r="CE246" s="40"/>
      <c r="CF246" s="40"/>
      <c r="CG246" s="40"/>
      <c r="CH246" s="40"/>
      <c r="CI246" s="24"/>
      <c r="CJ246" s="24"/>
      <c r="CM246">
        <v>2</v>
      </c>
      <c r="CN246" s="40">
        <v>1</v>
      </c>
    </row>
    <row r="247" spans="1:92" x14ac:dyDescent="0.25">
      <c r="A247">
        <v>473</v>
      </c>
      <c r="B247" s="21">
        <v>43673</v>
      </c>
      <c r="C247">
        <v>251</v>
      </c>
      <c r="D247">
        <v>21</v>
      </c>
      <c r="E247" t="s">
        <v>139</v>
      </c>
      <c r="F247">
        <v>1</v>
      </c>
      <c r="G247">
        <v>2</v>
      </c>
      <c r="I247" t="s">
        <v>206</v>
      </c>
      <c r="J247" s="22">
        <f>COUNTIF($C205:C$754,C247)</f>
        <v>91</v>
      </c>
      <c r="K247" s="23"/>
      <c r="L247">
        <f t="shared" si="36"/>
        <v>21</v>
      </c>
      <c r="M247" s="24">
        <v>2</v>
      </c>
      <c r="N247" s="24">
        <v>1</v>
      </c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5">
        <v>1</v>
      </c>
      <c r="AK247" s="26">
        <v>1</v>
      </c>
      <c r="AL247" s="27">
        <v>0</v>
      </c>
      <c r="AM247" s="27">
        <v>1</v>
      </c>
      <c r="AN247" s="28">
        <f t="shared" si="34"/>
        <v>1</v>
      </c>
      <c r="AO247" s="29">
        <v>1</v>
      </c>
      <c r="AP247" s="30">
        <v>1</v>
      </c>
      <c r="AQ247" s="27">
        <v>1</v>
      </c>
      <c r="AR247" s="31">
        <v>6</v>
      </c>
      <c r="AS247" s="29">
        <v>3</v>
      </c>
      <c r="AT247" s="30">
        <v>3</v>
      </c>
      <c r="AU247" s="25"/>
      <c r="AV247" s="27"/>
      <c r="AW247" s="31"/>
      <c r="AX247" s="29"/>
      <c r="AY247" s="32"/>
      <c r="AZ247" s="25"/>
      <c r="BA247" s="33"/>
      <c r="BB247" s="31"/>
      <c r="BC247" s="31"/>
      <c r="BD247" s="34"/>
      <c r="BE247" s="26"/>
      <c r="BF247" s="26"/>
      <c r="BG247" s="26"/>
      <c r="BH247" s="27"/>
      <c r="BI247" s="27"/>
      <c r="BJ247" s="28"/>
      <c r="BK247" s="32">
        <v>1</v>
      </c>
      <c r="BL247" s="32">
        <v>8</v>
      </c>
      <c r="BM247" s="35">
        <f t="shared" si="35"/>
        <v>18</v>
      </c>
      <c r="BN247" s="29">
        <v>2</v>
      </c>
      <c r="BO247" s="25"/>
      <c r="BP247" s="36">
        <v>0</v>
      </c>
      <c r="BQ247" s="36">
        <v>8</v>
      </c>
      <c r="BR247" s="37">
        <f t="shared" si="37"/>
        <v>8</v>
      </c>
      <c r="BS247" s="38">
        <v>1</v>
      </c>
      <c r="BT247" s="38" t="s">
        <v>54</v>
      </c>
      <c r="BU247" s="40" t="s">
        <v>81</v>
      </c>
      <c r="BV247" s="39" t="s">
        <v>82</v>
      </c>
      <c r="BW247" s="39"/>
      <c r="BX247" s="39"/>
      <c r="BY247" s="39"/>
      <c r="BZ247" s="39" t="s">
        <v>83</v>
      </c>
      <c r="CA247" s="40">
        <v>3</v>
      </c>
      <c r="CB247" s="40">
        <v>3</v>
      </c>
      <c r="CC247" s="40">
        <v>3</v>
      </c>
      <c r="CD247" s="40"/>
      <c r="CE247" s="40"/>
      <c r="CF247" s="40"/>
      <c r="CG247" s="40">
        <v>1</v>
      </c>
      <c r="CH247" s="40">
        <v>1</v>
      </c>
      <c r="CI247" s="24"/>
      <c r="CJ247" s="24"/>
      <c r="CM247">
        <v>2</v>
      </c>
      <c r="CN247" s="40">
        <v>1</v>
      </c>
    </row>
    <row r="248" spans="1:92" x14ac:dyDescent="0.25">
      <c r="A248">
        <v>453</v>
      </c>
      <c r="B248" s="21">
        <v>43673</v>
      </c>
      <c r="C248">
        <v>251</v>
      </c>
      <c r="D248">
        <v>13</v>
      </c>
      <c r="E248" t="s">
        <v>139</v>
      </c>
      <c r="F248">
        <v>1</v>
      </c>
      <c r="G248">
        <v>2</v>
      </c>
      <c r="I248" t="s">
        <v>206</v>
      </c>
      <c r="J248" s="22">
        <f>COUNTIF($C$21:C501,C248)</f>
        <v>91</v>
      </c>
      <c r="K248" s="23"/>
      <c r="L248">
        <f t="shared" si="36"/>
        <v>13</v>
      </c>
      <c r="M248" s="24">
        <v>1</v>
      </c>
      <c r="N248" s="24">
        <v>3</v>
      </c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5">
        <v>1</v>
      </c>
      <c r="AK248" s="26">
        <v>2</v>
      </c>
      <c r="AL248" s="27">
        <v>0</v>
      </c>
      <c r="AM248" s="27">
        <v>3</v>
      </c>
      <c r="AN248" s="28">
        <f t="shared" si="34"/>
        <v>3</v>
      </c>
      <c r="AO248" s="29">
        <v>1</v>
      </c>
      <c r="AP248" s="30">
        <v>1</v>
      </c>
      <c r="AQ248" s="27">
        <v>3</v>
      </c>
      <c r="AR248" s="31">
        <v>6</v>
      </c>
      <c r="AS248" s="29">
        <v>3</v>
      </c>
      <c r="AT248" s="30">
        <v>4</v>
      </c>
      <c r="AU248" s="25"/>
      <c r="AV248" s="27"/>
      <c r="AW248" s="31"/>
      <c r="AX248" s="29"/>
      <c r="AY248" s="32"/>
      <c r="AZ248" s="25"/>
      <c r="BA248" s="33"/>
      <c r="BB248" s="31"/>
      <c r="BC248" s="31"/>
      <c r="BD248" s="34"/>
      <c r="BE248" s="26"/>
      <c r="BF248" s="26"/>
      <c r="BG248" s="26"/>
      <c r="BH248" s="27"/>
      <c r="BI248" s="27"/>
      <c r="BJ248" s="28"/>
      <c r="BK248" s="32">
        <v>1</v>
      </c>
      <c r="BL248" s="32">
        <v>8</v>
      </c>
      <c r="BM248" s="35">
        <f t="shared" si="35"/>
        <v>18</v>
      </c>
      <c r="BN248" s="29">
        <v>2</v>
      </c>
      <c r="BO248" s="25"/>
      <c r="BP248" s="36">
        <v>0</v>
      </c>
      <c r="BQ248" s="36">
        <v>5</v>
      </c>
      <c r="BR248" s="37">
        <f t="shared" si="37"/>
        <v>5</v>
      </c>
      <c r="BS248" s="38">
        <v>10</v>
      </c>
      <c r="BT248" s="38" t="s">
        <v>60</v>
      </c>
      <c r="BU248" s="40" t="s">
        <v>61</v>
      </c>
      <c r="BV248" s="39" t="s">
        <v>62</v>
      </c>
      <c r="BW248" s="39"/>
      <c r="BX248" s="39"/>
      <c r="BY248" s="39"/>
      <c r="BZ248" s="39" t="s">
        <v>63</v>
      </c>
      <c r="CA248" s="40">
        <v>11</v>
      </c>
      <c r="CB248" s="40">
        <v>12</v>
      </c>
      <c r="CC248" s="40">
        <v>11</v>
      </c>
      <c r="CD248" s="40"/>
      <c r="CE248" s="40"/>
      <c r="CF248" s="40"/>
      <c r="CG248" s="40">
        <v>6</v>
      </c>
      <c r="CH248" s="40">
        <v>5</v>
      </c>
      <c r="CI248" s="24" t="s">
        <v>64</v>
      </c>
      <c r="CM248">
        <v>2</v>
      </c>
      <c r="CN248" s="40">
        <v>1</v>
      </c>
    </row>
    <row r="249" spans="1:92" x14ac:dyDescent="0.25">
      <c r="A249">
        <v>510</v>
      </c>
      <c r="B249" s="60">
        <v>43673</v>
      </c>
      <c r="C249" s="24">
        <v>251</v>
      </c>
      <c r="D249" s="24">
        <v>46</v>
      </c>
      <c r="E249" t="s">
        <v>139</v>
      </c>
      <c r="F249">
        <v>1</v>
      </c>
      <c r="G249">
        <v>2</v>
      </c>
      <c r="H249" s="24"/>
      <c r="I249" s="24" t="s">
        <v>205</v>
      </c>
      <c r="J249" s="61">
        <f>COUNTIF($C$36:C249,C249)</f>
        <v>11</v>
      </c>
      <c r="K249" s="61"/>
      <c r="L249" s="24">
        <f t="shared" si="36"/>
        <v>46</v>
      </c>
      <c r="M249" s="24">
        <v>4</v>
      </c>
      <c r="N249" s="24">
        <v>6</v>
      </c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5">
        <v>1</v>
      </c>
      <c r="AK249" s="26">
        <v>2</v>
      </c>
      <c r="AL249" s="27">
        <v>4</v>
      </c>
      <c r="AM249" s="27">
        <v>6</v>
      </c>
      <c r="AN249" s="28">
        <f t="shared" si="34"/>
        <v>46</v>
      </c>
      <c r="AO249" s="29">
        <v>1</v>
      </c>
      <c r="AP249" s="30">
        <v>1</v>
      </c>
      <c r="AQ249" s="27">
        <v>6</v>
      </c>
      <c r="AR249" s="31">
        <v>1</v>
      </c>
      <c r="AS249" s="29">
        <v>4</v>
      </c>
      <c r="AT249" s="30">
        <v>6</v>
      </c>
      <c r="AU249" s="25"/>
      <c r="AV249" s="27"/>
      <c r="AW249" s="31"/>
      <c r="AX249" s="29"/>
      <c r="AY249" s="32">
        <v>1</v>
      </c>
      <c r="AZ249" s="25"/>
      <c r="BA249" s="33"/>
      <c r="BB249" s="31"/>
      <c r="BC249" s="31"/>
      <c r="BD249" s="34"/>
      <c r="BE249" s="26"/>
      <c r="BF249" s="26"/>
      <c r="BG249" s="26"/>
      <c r="BH249" s="27"/>
      <c r="BI249" s="27"/>
      <c r="BJ249" s="28"/>
      <c r="BK249" s="32">
        <v>1</v>
      </c>
      <c r="BL249" s="32">
        <v>9</v>
      </c>
      <c r="BM249" s="35">
        <f t="shared" si="35"/>
        <v>19</v>
      </c>
      <c r="BN249" s="29">
        <v>2</v>
      </c>
      <c r="BO249" s="25"/>
      <c r="BP249" s="36"/>
      <c r="BQ249" s="36"/>
      <c r="BR249" s="59">
        <v>34</v>
      </c>
      <c r="BS249" s="24"/>
      <c r="BT249" s="24"/>
      <c r="BU249" t="s">
        <v>117</v>
      </c>
      <c r="BV249" s="24" t="s">
        <v>118</v>
      </c>
      <c r="BW249" s="24"/>
      <c r="BX249" s="24"/>
      <c r="BY249" s="24"/>
      <c r="BZ249" s="39" t="s">
        <v>89</v>
      </c>
      <c r="CA249" s="40" t="s">
        <v>119</v>
      </c>
      <c r="CB249" s="40">
        <v>17</v>
      </c>
      <c r="CC249" s="42" t="s">
        <v>119</v>
      </c>
      <c r="CD249" s="40"/>
      <c r="CE249" s="40"/>
      <c r="CF249" s="40"/>
      <c r="CG249" s="40">
        <v>14</v>
      </c>
      <c r="CH249" s="40">
        <v>5</v>
      </c>
      <c r="CI249" s="24" t="s">
        <v>120</v>
      </c>
      <c r="CJ249" s="24"/>
      <c r="CM249">
        <v>2</v>
      </c>
      <c r="CN249" s="40">
        <v>1</v>
      </c>
    </row>
    <row r="250" spans="1:92" x14ac:dyDescent="0.25">
      <c r="A250">
        <v>440</v>
      </c>
      <c r="B250" s="21">
        <v>43673</v>
      </c>
      <c r="C250">
        <v>251</v>
      </c>
      <c r="D250">
        <v>11</v>
      </c>
      <c r="E250" t="s">
        <v>139</v>
      </c>
      <c r="F250">
        <v>1</v>
      </c>
      <c r="G250">
        <v>2</v>
      </c>
      <c r="I250" t="s">
        <v>206</v>
      </c>
      <c r="J250" s="22">
        <f>COUNTIF($C$69:C479,C250)</f>
        <v>91</v>
      </c>
      <c r="K250" s="22"/>
      <c r="L250">
        <f t="shared" si="36"/>
        <v>11</v>
      </c>
      <c r="M250" s="24">
        <v>1</v>
      </c>
      <c r="N250" s="24">
        <v>1</v>
      </c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5">
        <v>1</v>
      </c>
      <c r="AK250" s="26">
        <v>1</v>
      </c>
      <c r="AL250" s="27">
        <v>1</v>
      </c>
      <c r="AM250" s="27">
        <v>8</v>
      </c>
      <c r="AN250" s="28">
        <f t="shared" si="34"/>
        <v>18</v>
      </c>
      <c r="AO250" s="29">
        <v>1</v>
      </c>
      <c r="AP250" s="30">
        <v>1</v>
      </c>
      <c r="AQ250" s="27">
        <v>5</v>
      </c>
      <c r="AR250" s="31">
        <v>1</v>
      </c>
      <c r="AS250" s="29">
        <v>4</v>
      </c>
      <c r="AT250" s="30">
        <v>4</v>
      </c>
      <c r="AU250" s="25"/>
      <c r="AV250" s="27"/>
      <c r="AW250" s="31"/>
      <c r="AX250" s="29"/>
      <c r="AY250" s="32"/>
      <c r="AZ250" s="25"/>
      <c r="BA250" s="33">
        <v>2</v>
      </c>
      <c r="BB250" s="31">
        <v>2</v>
      </c>
      <c r="BC250" s="31">
        <v>9</v>
      </c>
      <c r="BD250" s="34">
        <f>--_xlfn.CONCAT(BB250:BC250)</f>
        <v>29</v>
      </c>
      <c r="BE250" s="26"/>
      <c r="BF250" s="26"/>
      <c r="BG250" s="26"/>
      <c r="BH250" s="27"/>
      <c r="BI250" s="27"/>
      <c r="BJ250" s="28"/>
      <c r="BK250" s="32">
        <v>1</v>
      </c>
      <c r="BL250" s="32">
        <v>9</v>
      </c>
      <c r="BM250" s="35">
        <f t="shared" si="35"/>
        <v>19</v>
      </c>
      <c r="BN250" s="29">
        <v>2</v>
      </c>
      <c r="BO250" s="25"/>
      <c r="BP250" s="36">
        <v>1</v>
      </c>
      <c r="BQ250" s="36">
        <v>3</v>
      </c>
      <c r="BR250" s="37">
        <f t="shared" ref="BR250:BR263" si="38">--_xlfn.CONCAT(BP250:BQ250)</f>
        <v>13</v>
      </c>
      <c r="BS250" s="38">
        <v>11</v>
      </c>
      <c r="BT250" s="38" t="s">
        <v>76</v>
      </c>
      <c r="BU250" s="40" t="s">
        <v>134</v>
      </c>
      <c r="BV250" s="39" t="s">
        <v>135</v>
      </c>
      <c r="BW250" s="38">
        <v>29</v>
      </c>
      <c r="BX250" s="38" t="s">
        <v>95</v>
      </c>
      <c r="BY250" s="43" t="s">
        <v>136</v>
      </c>
      <c r="BZ250" s="39" t="s">
        <v>137</v>
      </c>
      <c r="CA250" s="40" t="s">
        <v>138</v>
      </c>
      <c r="CB250" s="40">
        <v>11</v>
      </c>
      <c r="CC250" s="40" t="s">
        <v>138</v>
      </c>
      <c r="CD250" s="40"/>
      <c r="CE250" s="40"/>
      <c r="CF250" s="40"/>
      <c r="CG250" s="40">
        <v>11</v>
      </c>
      <c r="CH250" s="40">
        <v>6</v>
      </c>
      <c r="CI250" s="24"/>
      <c r="CJ250" s="24"/>
      <c r="CM250">
        <v>2</v>
      </c>
      <c r="CN250" s="40">
        <v>1</v>
      </c>
    </row>
    <row r="251" spans="1:92" x14ac:dyDescent="0.25">
      <c r="A251">
        <v>485</v>
      </c>
      <c r="B251" s="21">
        <v>43673</v>
      </c>
      <c r="C251">
        <v>251</v>
      </c>
      <c r="D251">
        <v>26</v>
      </c>
      <c r="E251" t="s">
        <v>139</v>
      </c>
      <c r="F251">
        <v>1</v>
      </c>
      <c r="G251">
        <v>2</v>
      </c>
      <c r="I251" t="s">
        <v>206</v>
      </c>
      <c r="J251" s="22">
        <f>COUNTIF($C175:C$754,C251)</f>
        <v>91</v>
      </c>
      <c r="K251" s="23"/>
      <c r="L251">
        <f t="shared" si="36"/>
        <v>26</v>
      </c>
      <c r="M251" s="24">
        <v>2</v>
      </c>
      <c r="N251" s="24">
        <v>6</v>
      </c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5">
        <v>1</v>
      </c>
      <c r="AK251" s="26">
        <v>1</v>
      </c>
      <c r="AL251" s="27">
        <v>0</v>
      </c>
      <c r="AM251" s="27">
        <v>2</v>
      </c>
      <c r="AN251" s="28">
        <f t="shared" si="34"/>
        <v>2</v>
      </c>
      <c r="AO251" s="29">
        <v>1</v>
      </c>
      <c r="AP251" s="30">
        <v>1</v>
      </c>
      <c r="AQ251" s="27">
        <v>6</v>
      </c>
      <c r="AR251" s="31">
        <v>1</v>
      </c>
      <c r="AS251" s="29">
        <v>2</v>
      </c>
      <c r="AT251" s="30">
        <v>2</v>
      </c>
      <c r="AU251" s="25"/>
      <c r="AV251" s="27"/>
      <c r="AW251" s="31"/>
      <c r="AX251" s="29"/>
      <c r="AY251" s="32"/>
      <c r="AZ251" s="25"/>
      <c r="BA251" s="33"/>
      <c r="BB251" s="31"/>
      <c r="BC251" s="31"/>
      <c r="BD251" s="34"/>
      <c r="BE251" s="26"/>
      <c r="BF251" s="26"/>
      <c r="BG251" s="26"/>
      <c r="BH251" s="27"/>
      <c r="BI251" s="27"/>
      <c r="BJ251" s="28"/>
      <c r="BK251" s="32">
        <v>2</v>
      </c>
      <c r="BL251" s="32">
        <v>0</v>
      </c>
      <c r="BM251" s="35">
        <f t="shared" si="35"/>
        <v>20</v>
      </c>
      <c r="BN251" s="29">
        <v>2</v>
      </c>
      <c r="BO251" s="25"/>
      <c r="BP251" s="36">
        <v>0</v>
      </c>
      <c r="BQ251" s="36">
        <v>8</v>
      </c>
      <c r="BR251" s="37">
        <f t="shared" si="38"/>
        <v>8</v>
      </c>
      <c r="BS251" s="38">
        <v>1</v>
      </c>
      <c r="BT251" s="38" t="s">
        <v>54</v>
      </c>
      <c r="BU251" s="40" t="s">
        <v>81</v>
      </c>
      <c r="BV251" s="39" t="s">
        <v>82</v>
      </c>
      <c r="BW251" s="39"/>
      <c r="BX251" s="39"/>
      <c r="BY251" s="39"/>
      <c r="BZ251" s="39" t="s">
        <v>83</v>
      </c>
      <c r="CA251" s="40">
        <v>3</v>
      </c>
      <c r="CB251" s="40">
        <v>3</v>
      </c>
      <c r="CC251" s="40">
        <v>3</v>
      </c>
      <c r="CD251" s="40"/>
      <c r="CE251" s="40"/>
      <c r="CF251" s="40"/>
      <c r="CG251" s="40">
        <v>1</v>
      </c>
      <c r="CH251" s="40">
        <v>1</v>
      </c>
      <c r="CI251" s="24"/>
      <c r="CJ251" s="24"/>
      <c r="CM251">
        <v>2</v>
      </c>
      <c r="CN251" s="40">
        <v>1</v>
      </c>
    </row>
    <row r="252" spans="1:92" x14ac:dyDescent="0.25">
      <c r="A252">
        <v>491</v>
      </c>
      <c r="B252" s="21">
        <v>43673</v>
      </c>
      <c r="C252">
        <v>251</v>
      </c>
      <c r="D252">
        <v>29</v>
      </c>
      <c r="E252" t="s">
        <v>139</v>
      </c>
      <c r="F252">
        <v>1</v>
      </c>
      <c r="G252">
        <v>2</v>
      </c>
      <c r="I252" t="s">
        <v>205</v>
      </c>
      <c r="J252" s="22">
        <f>COUNTIF($A175:C$754,C252)</f>
        <v>91</v>
      </c>
      <c r="K252" s="23"/>
      <c r="L252">
        <f t="shared" si="36"/>
        <v>29</v>
      </c>
      <c r="M252" s="24">
        <v>2</v>
      </c>
      <c r="N252" s="24">
        <v>9</v>
      </c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5">
        <v>1</v>
      </c>
      <c r="AK252" s="26">
        <v>1</v>
      </c>
      <c r="AL252" s="27">
        <v>3</v>
      </c>
      <c r="AM252" s="27">
        <v>8</v>
      </c>
      <c r="AN252" s="28">
        <f t="shared" si="34"/>
        <v>38</v>
      </c>
      <c r="AO252" s="29">
        <v>1</v>
      </c>
      <c r="AP252" s="30">
        <v>1</v>
      </c>
      <c r="AQ252" s="27">
        <v>6</v>
      </c>
      <c r="AR252" s="31">
        <v>1</v>
      </c>
      <c r="AS252" s="29">
        <v>5</v>
      </c>
      <c r="AT252" s="30">
        <v>5</v>
      </c>
      <c r="AU252" s="25"/>
      <c r="AV252" s="27">
        <v>1</v>
      </c>
      <c r="AW252" s="31"/>
      <c r="AX252" s="29"/>
      <c r="AY252" s="32"/>
      <c r="AZ252" s="25">
        <v>1</v>
      </c>
      <c r="BA252" s="33">
        <v>8</v>
      </c>
      <c r="BB252" s="31"/>
      <c r="BC252" s="31"/>
      <c r="BD252" s="34"/>
      <c r="BE252" s="26"/>
      <c r="BF252" s="26"/>
      <c r="BG252" s="26"/>
      <c r="BH252" s="27"/>
      <c r="BI252" s="27"/>
      <c r="BJ252" s="28"/>
      <c r="BK252" s="32">
        <v>2</v>
      </c>
      <c r="BL252" s="32">
        <v>0</v>
      </c>
      <c r="BM252" s="35">
        <f t="shared" si="35"/>
        <v>20</v>
      </c>
      <c r="BN252" s="29">
        <v>2</v>
      </c>
      <c r="BO252" s="25"/>
      <c r="BP252" s="36">
        <v>0</v>
      </c>
      <c r="BQ252" s="36">
        <v>2</v>
      </c>
      <c r="BR252" s="37">
        <f t="shared" si="38"/>
        <v>2</v>
      </c>
      <c r="BS252" s="38">
        <v>1</v>
      </c>
      <c r="BT252" s="38" t="s">
        <v>54</v>
      </c>
      <c r="BU252" t="s">
        <v>55</v>
      </c>
      <c r="BV252" s="24" t="s">
        <v>56</v>
      </c>
      <c r="BW252" s="24"/>
      <c r="BX252" s="24"/>
      <c r="BY252" s="24"/>
      <c r="BZ252" s="39" t="s">
        <v>57</v>
      </c>
      <c r="CA252" s="40">
        <v>5</v>
      </c>
      <c r="CB252" s="40">
        <v>5</v>
      </c>
      <c r="CC252" s="40">
        <v>5</v>
      </c>
      <c r="CD252" s="40"/>
      <c r="CE252" s="40"/>
      <c r="CF252" s="40"/>
      <c r="CG252" s="40">
        <v>3</v>
      </c>
      <c r="CH252" s="40">
        <v>1</v>
      </c>
      <c r="CM252">
        <v>2</v>
      </c>
      <c r="CN252" s="40">
        <v>1</v>
      </c>
    </row>
    <row r="253" spans="1:92" x14ac:dyDescent="0.25">
      <c r="A253">
        <v>459</v>
      </c>
      <c r="B253" s="21">
        <v>43673</v>
      </c>
      <c r="C253">
        <v>251</v>
      </c>
      <c r="D253">
        <v>15</v>
      </c>
      <c r="E253" t="s">
        <v>139</v>
      </c>
      <c r="F253">
        <v>1</v>
      </c>
      <c r="G253">
        <v>2</v>
      </c>
      <c r="I253" t="s">
        <v>206</v>
      </c>
      <c r="J253" s="22">
        <f>COUNTIF($C175:C$754,C253)</f>
        <v>91</v>
      </c>
      <c r="K253" s="23"/>
      <c r="L253">
        <f t="shared" si="36"/>
        <v>15</v>
      </c>
      <c r="M253" s="24">
        <v>1</v>
      </c>
      <c r="N253" s="24">
        <v>5</v>
      </c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5">
        <v>1</v>
      </c>
      <c r="AK253" s="26">
        <v>2</v>
      </c>
      <c r="AL253" s="27">
        <v>0</v>
      </c>
      <c r="AM253" s="27">
        <v>3</v>
      </c>
      <c r="AN253" s="28">
        <f t="shared" si="34"/>
        <v>3</v>
      </c>
      <c r="AO253" s="29">
        <v>4</v>
      </c>
      <c r="AP253" s="30">
        <v>1</v>
      </c>
      <c r="AQ253" s="27">
        <v>2</v>
      </c>
      <c r="AR253" s="31">
        <v>6</v>
      </c>
      <c r="AS253" s="29">
        <v>6</v>
      </c>
      <c r="AT253" s="30">
        <v>6</v>
      </c>
      <c r="AU253" s="25"/>
      <c r="AV253" s="27"/>
      <c r="AW253" s="31"/>
      <c r="AX253" s="29"/>
      <c r="AY253" s="32"/>
      <c r="AZ253" s="25"/>
      <c r="BA253" s="33"/>
      <c r="BB253" s="31"/>
      <c r="BC253" s="31"/>
      <c r="BD253" s="34"/>
      <c r="BE253" s="26"/>
      <c r="BF253" s="26"/>
      <c r="BG253" s="26"/>
      <c r="BH253" s="27"/>
      <c r="BI253" s="27"/>
      <c r="BJ253" s="28"/>
      <c r="BK253" s="32">
        <v>2</v>
      </c>
      <c r="BL253" s="32">
        <v>0</v>
      </c>
      <c r="BM253" s="35">
        <f t="shared" si="35"/>
        <v>20</v>
      </c>
      <c r="BN253" s="29">
        <v>2</v>
      </c>
      <c r="BO253" s="25"/>
      <c r="BP253" s="36">
        <v>0</v>
      </c>
      <c r="BQ253" s="36">
        <v>7</v>
      </c>
      <c r="BR253" s="37">
        <f t="shared" si="38"/>
        <v>7</v>
      </c>
      <c r="BS253" s="38">
        <v>5</v>
      </c>
      <c r="BT253" s="38" t="s">
        <v>76</v>
      </c>
      <c r="BU253" s="40" t="s">
        <v>77</v>
      </c>
      <c r="BV253" s="39" t="s">
        <v>78</v>
      </c>
      <c r="BW253" s="39"/>
      <c r="BX253" s="39"/>
      <c r="BY253" s="39"/>
      <c r="BZ253" s="39" t="s">
        <v>79</v>
      </c>
      <c r="CA253" s="40">
        <v>4</v>
      </c>
      <c r="CB253" s="40">
        <v>4</v>
      </c>
      <c r="CC253" s="40">
        <v>4</v>
      </c>
      <c r="CD253" s="40"/>
      <c r="CE253" s="40"/>
      <c r="CF253" s="40"/>
      <c r="CG253" s="40">
        <v>2</v>
      </c>
      <c r="CH253" s="40">
        <v>2</v>
      </c>
      <c r="CI253" s="24"/>
      <c r="CJ253" s="24"/>
      <c r="CM253">
        <v>2</v>
      </c>
      <c r="CN253" s="40">
        <v>1</v>
      </c>
    </row>
    <row r="254" spans="1:92" x14ac:dyDescent="0.25">
      <c r="A254">
        <v>441</v>
      </c>
      <c r="B254" s="21">
        <v>43673</v>
      </c>
      <c r="C254">
        <v>251</v>
      </c>
      <c r="D254">
        <v>11</v>
      </c>
      <c r="E254" t="s">
        <v>139</v>
      </c>
      <c r="F254">
        <v>1</v>
      </c>
      <c r="G254">
        <v>2</v>
      </c>
      <c r="I254" t="s">
        <v>206</v>
      </c>
      <c r="J254" s="22">
        <f>COUNTIF($C$19:C509,C254)</f>
        <v>91</v>
      </c>
      <c r="K254" s="23"/>
      <c r="L254">
        <f t="shared" si="36"/>
        <v>11</v>
      </c>
      <c r="M254" s="24">
        <v>1</v>
      </c>
      <c r="N254" s="24">
        <v>1</v>
      </c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5">
        <v>1</v>
      </c>
      <c r="AK254" s="26">
        <v>2</v>
      </c>
      <c r="AL254" s="27">
        <v>0</v>
      </c>
      <c r="AM254" s="27">
        <v>1</v>
      </c>
      <c r="AN254" s="28">
        <f t="shared" si="34"/>
        <v>1</v>
      </c>
      <c r="AO254" s="29">
        <v>1</v>
      </c>
      <c r="AP254" s="30">
        <v>1</v>
      </c>
      <c r="AQ254" s="27">
        <v>5</v>
      </c>
      <c r="AR254" s="31">
        <v>6</v>
      </c>
      <c r="AS254" s="29">
        <v>4</v>
      </c>
      <c r="AT254" s="30">
        <v>4</v>
      </c>
      <c r="AU254" s="25"/>
      <c r="AV254" s="27"/>
      <c r="AW254" s="31"/>
      <c r="AX254" s="29"/>
      <c r="AY254" s="32"/>
      <c r="AZ254" s="25"/>
      <c r="BA254" s="33"/>
      <c r="BB254" s="31"/>
      <c r="BC254" s="31"/>
      <c r="BD254" s="34"/>
      <c r="BE254" s="26"/>
      <c r="BF254" s="26"/>
      <c r="BG254" s="26"/>
      <c r="BH254" s="27"/>
      <c r="BI254" s="27"/>
      <c r="BJ254" s="28"/>
      <c r="BK254" s="32">
        <v>2</v>
      </c>
      <c r="BL254" s="32">
        <v>0</v>
      </c>
      <c r="BM254" s="35">
        <f t="shared" si="35"/>
        <v>20</v>
      </c>
      <c r="BN254" s="29">
        <v>2</v>
      </c>
      <c r="BO254" s="25"/>
      <c r="BP254" s="36">
        <v>0</v>
      </c>
      <c r="BQ254" s="36">
        <v>5</v>
      </c>
      <c r="BR254" s="37">
        <f t="shared" si="38"/>
        <v>5</v>
      </c>
      <c r="BS254" s="38">
        <v>10</v>
      </c>
      <c r="BT254" s="38" t="s">
        <v>60</v>
      </c>
      <c r="BU254" s="40" t="s">
        <v>61</v>
      </c>
      <c r="BV254" s="39" t="s">
        <v>62</v>
      </c>
      <c r="BW254" s="39"/>
      <c r="BX254" s="39"/>
      <c r="BY254" s="39"/>
      <c r="BZ254" s="39" t="s">
        <v>63</v>
      </c>
      <c r="CA254" s="40">
        <v>11</v>
      </c>
      <c r="CB254" s="40">
        <v>12</v>
      </c>
      <c r="CC254" s="40">
        <v>11</v>
      </c>
      <c r="CD254" s="40"/>
      <c r="CE254" s="40"/>
      <c r="CF254" s="40"/>
      <c r="CG254" s="40">
        <v>6</v>
      </c>
      <c r="CH254" s="40">
        <v>5</v>
      </c>
      <c r="CI254" s="24" t="s">
        <v>64</v>
      </c>
      <c r="CM254">
        <v>2</v>
      </c>
      <c r="CN254" s="40">
        <v>1</v>
      </c>
    </row>
    <row r="255" spans="1:92" x14ac:dyDescent="0.25">
      <c r="A255">
        <v>458</v>
      </c>
      <c r="B255" s="21">
        <v>43673</v>
      </c>
      <c r="C255">
        <v>251</v>
      </c>
      <c r="D255">
        <v>15</v>
      </c>
      <c r="E255" t="s">
        <v>139</v>
      </c>
      <c r="F255">
        <v>1</v>
      </c>
      <c r="G255">
        <v>2</v>
      </c>
      <c r="I255" t="s">
        <v>206</v>
      </c>
      <c r="J255" s="22">
        <f>COUNTIF($C$22:C507,C255)</f>
        <v>91</v>
      </c>
      <c r="K255" s="23"/>
      <c r="L255">
        <f t="shared" si="36"/>
        <v>15</v>
      </c>
      <c r="M255" s="24">
        <v>1</v>
      </c>
      <c r="N255" s="24">
        <v>5</v>
      </c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5">
        <v>1</v>
      </c>
      <c r="AK255" s="26">
        <v>2</v>
      </c>
      <c r="AL255" s="27">
        <v>0</v>
      </c>
      <c r="AM255" s="27">
        <v>3</v>
      </c>
      <c r="AN255" s="28">
        <f t="shared" si="34"/>
        <v>3</v>
      </c>
      <c r="AO255" s="29">
        <v>1</v>
      </c>
      <c r="AP255" s="30">
        <v>1</v>
      </c>
      <c r="AQ255" s="27">
        <v>6</v>
      </c>
      <c r="AR255" s="31">
        <v>6</v>
      </c>
      <c r="AS255" s="29">
        <v>2</v>
      </c>
      <c r="AT255" s="30">
        <v>2</v>
      </c>
      <c r="AU255" s="25"/>
      <c r="AV255" s="27"/>
      <c r="AW255" s="31"/>
      <c r="AX255" s="29"/>
      <c r="AY255" s="32"/>
      <c r="AZ255" s="25"/>
      <c r="BA255" s="33">
        <v>2</v>
      </c>
      <c r="BB255" s="31">
        <v>2</v>
      </c>
      <c r="BC255" s="31">
        <v>6</v>
      </c>
      <c r="BD255" s="34">
        <f>--_xlfn.CONCAT(BB255:BC255)</f>
        <v>26</v>
      </c>
      <c r="BE255" s="26"/>
      <c r="BF255" s="26"/>
      <c r="BG255" s="26"/>
      <c r="BH255" s="27"/>
      <c r="BI255" s="27"/>
      <c r="BJ255" s="28"/>
      <c r="BK255" s="32">
        <v>2</v>
      </c>
      <c r="BL255" s="32">
        <v>0</v>
      </c>
      <c r="BM255" s="35">
        <f t="shared" si="35"/>
        <v>20</v>
      </c>
      <c r="BN255" s="29">
        <v>2</v>
      </c>
      <c r="BO255" s="25"/>
      <c r="BP255" s="36">
        <v>0</v>
      </c>
      <c r="BQ255" s="36">
        <v>5</v>
      </c>
      <c r="BR255" s="37">
        <f t="shared" si="38"/>
        <v>5</v>
      </c>
      <c r="BS255" s="38">
        <v>10</v>
      </c>
      <c r="BT255" s="38" t="s">
        <v>60</v>
      </c>
      <c r="BU255" s="40" t="s">
        <v>61</v>
      </c>
      <c r="BV255" s="39" t="s">
        <v>62</v>
      </c>
      <c r="BW255" s="38">
        <v>26</v>
      </c>
      <c r="BX255" s="38" t="s">
        <v>95</v>
      </c>
      <c r="BY255" s="43" t="s">
        <v>208</v>
      </c>
      <c r="BZ255" s="39" t="s">
        <v>63</v>
      </c>
      <c r="CA255" s="40">
        <v>11</v>
      </c>
      <c r="CB255" s="40">
        <v>12</v>
      </c>
      <c r="CC255" s="40">
        <v>11</v>
      </c>
      <c r="CD255" s="40"/>
      <c r="CE255" s="40"/>
      <c r="CF255" s="40"/>
      <c r="CG255" s="40">
        <v>6</v>
      </c>
      <c r="CH255" s="40">
        <v>5</v>
      </c>
      <c r="CI255" s="24" t="s">
        <v>64</v>
      </c>
      <c r="CM255">
        <v>2</v>
      </c>
      <c r="CN255" s="40">
        <v>1</v>
      </c>
    </row>
    <row r="256" spans="1:92" x14ac:dyDescent="0.25">
      <c r="A256">
        <v>480</v>
      </c>
      <c r="B256" s="21">
        <v>43673</v>
      </c>
      <c r="C256">
        <v>251</v>
      </c>
      <c r="D256">
        <v>23</v>
      </c>
      <c r="E256" t="s">
        <v>139</v>
      </c>
      <c r="F256">
        <v>1</v>
      </c>
      <c r="G256">
        <v>2</v>
      </c>
      <c r="I256" t="s">
        <v>205</v>
      </c>
      <c r="J256" s="22">
        <f>COUNTIF($C$27:C503,C256)</f>
        <v>91</v>
      </c>
      <c r="K256" s="23"/>
      <c r="L256">
        <f t="shared" si="36"/>
        <v>23</v>
      </c>
      <c r="M256" s="24">
        <v>2</v>
      </c>
      <c r="N256" s="24">
        <v>3</v>
      </c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5">
        <v>1</v>
      </c>
      <c r="AK256" s="26">
        <v>2</v>
      </c>
      <c r="AL256" s="27">
        <v>0</v>
      </c>
      <c r="AM256" s="27">
        <v>3</v>
      </c>
      <c r="AN256" s="28">
        <f t="shared" si="34"/>
        <v>3</v>
      </c>
      <c r="AO256" s="29">
        <v>1</v>
      </c>
      <c r="AP256" s="30">
        <v>1</v>
      </c>
      <c r="AQ256" s="27">
        <v>4</v>
      </c>
      <c r="AR256" s="31">
        <v>1</v>
      </c>
      <c r="AS256" s="29">
        <v>2</v>
      </c>
      <c r="AT256" s="30">
        <v>2</v>
      </c>
      <c r="AU256" s="25"/>
      <c r="AV256" s="27"/>
      <c r="AW256" s="31"/>
      <c r="AX256" s="29"/>
      <c r="AY256" s="32"/>
      <c r="AZ256" s="25"/>
      <c r="BA256" s="33"/>
      <c r="BB256" s="31"/>
      <c r="BC256" s="31"/>
      <c r="BD256" s="34"/>
      <c r="BE256" s="26"/>
      <c r="BF256" s="26"/>
      <c r="BG256" s="26"/>
      <c r="BH256" s="27"/>
      <c r="BI256" s="27"/>
      <c r="BJ256" s="28"/>
      <c r="BK256" s="32">
        <v>2</v>
      </c>
      <c r="BL256" s="32">
        <v>0</v>
      </c>
      <c r="BM256" s="35">
        <f t="shared" si="35"/>
        <v>20</v>
      </c>
      <c r="BN256" s="29">
        <v>2</v>
      </c>
      <c r="BO256" s="25"/>
      <c r="BP256" s="36">
        <v>0</v>
      </c>
      <c r="BQ256" s="36">
        <v>1</v>
      </c>
      <c r="BR256" s="37">
        <f t="shared" si="38"/>
        <v>1</v>
      </c>
      <c r="BS256" s="38">
        <v>10</v>
      </c>
      <c r="BT256" s="38" t="s">
        <v>60</v>
      </c>
      <c r="BU256" s="40" t="s">
        <v>61</v>
      </c>
      <c r="BV256" s="39" t="s">
        <v>62</v>
      </c>
      <c r="BW256" s="39"/>
      <c r="BX256" s="39"/>
      <c r="BY256" s="39"/>
      <c r="BZ256" s="39" t="s">
        <v>63</v>
      </c>
      <c r="CA256" s="40">
        <v>11</v>
      </c>
      <c r="CB256" s="40">
        <v>12</v>
      </c>
      <c r="CC256" s="40">
        <v>11</v>
      </c>
      <c r="CD256" s="40"/>
      <c r="CE256" s="40"/>
      <c r="CF256" s="40"/>
      <c r="CG256" s="40">
        <v>6</v>
      </c>
      <c r="CH256" s="40">
        <v>5</v>
      </c>
      <c r="CI256" s="24" t="s">
        <v>64</v>
      </c>
      <c r="CM256">
        <v>2</v>
      </c>
      <c r="CN256" s="40">
        <v>1</v>
      </c>
    </row>
    <row r="257" spans="1:92" x14ac:dyDescent="0.25">
      <c r="A257">
        <v>489</v>
      </c>
      <c r="B257" s="21">
        <v>43673</v>
      </c>
      <c r="C257">
        <v>251</v>
      </c>
      <c r="D257">
        <v>28</v>
      </c>
      <c r="E257" t="s">
        <v>139</v>
      </c>
      <c r="F257">
        <v>1</v>
      </c>
      <c r="G257">
        <v>2</v>
      </c>
      <c r="I257" t="s">
        <v>206</v>
      </c>
      <c r="J257" s="22">
        <f>COUNTIF($C$30:C501,C257)</f>
        <v>91</v>
      </c>
      <c r="K257" s="23"/>
      <c r="L257">
        <f t="shared" si="36"/>
        <v>28</v>
      </c>
      <c r="M257" s="24">
        <v>2</v>
      </c>
      <c r="N257" s="24">
        <v>8</v>
      </c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5">
        <v>1</v>
      </c>
      <c r="AK257" s="26">
        <v>2</v>
      </c>
      <c r="AL257" s="27">
        <v>0</v>
      </c>
      <c r="AM257" s="27">
        <v>3</v>
      </c>
      <c r="AN257" s="28">
        <f t="shared" si="34"/>
        <v>3</v>
      </c>
      <c r="AO257" s="29">
        <v>1</v>
      </c>
      <c r="AP257" s="30">
        <v>1</v>
      </c>
      <c r="AQ257" s="27">
        <v>3</v>
      </c>
      <c r="AR257" s="31">
        <v>6</v>
      </c>
      <c r="AS257" s="29">
        <v>4</v>
      </c>
      <c r="AT257" s="30">
        <v>3</v>
      </c>
      <c r="AU257" s="25"/>
      <c r="AV257" s="27"/>
      <c r="AW257" s="31"/>
      <c r="AX257" s="29"/>
      <c r="AY257" s="32"/>
      <c r="AZ257" s="25"/>
      <c r="BA257" s="33"/>
      <c r="BB257" s="31"/>
      <c r="BC257" s="31"/>
      <c r="BD257" s="34"/>
      <c r="BE257" s="26"/>
      <c r="BF257" s="26"/>
      <c r="BG257" s="26"/>
      <c r="BH257" s="27"/>
      <c r="BI257" s="27"/>
      <c r="BJ257" s="28"/>
      <c r="BK257" s="32">
        <v>2</v>
      </c>
      <c r="BL257" s="32">
        <v>0</v>
      </c>
      <c r="BM257" s="35">
        <f t="shared" si="35"/>
        <v>20</v>
      </c>
      <c r="BN257" s="29">
        <v>2</v>
      </c>
      <c r="BO257" s="25"/>
      <c r="BP257" s="36">
        <v>0</v>
      </c>
      <c r="BQ257" s="36">
        <v>5</v>
      </c>
      <c r="BR257" s="37">
        <f t="shared" si="38"/>
        <v>5</v>
      </c>
      <c r="BS257" s="38">
        <v>10</v>
      </c>
      <c r="BT257" s="38" t="s">
        <v>60</v>
      </c>
      <c r="BU257" s="40" t="s">
        <v>61</v>
      </c>
      <c r="BV257" s="39" t="s">
        <v>62</v>
      </c>
      <c r="BW257" s="39"/>
      <c r="BX257" s="39"/>
      <c r="BY257" s="39"/>
      <c r="BZ257" s="39" t="s">
        <v>63</v>
      </c>
      <c r="CA257" s="40">
        <v>11</v>
      </c>
      <c r="CB257" s="40">
        <v>12</v>
      </c>
      <c r="CC257" s="40">
        <v>11</v>
      </c>
      <c r="CD257" s="40"/>
      <c r="CE257" s="40"/>
      <c r="CF257" s="40"/>
      <c r="CG257" s="40">
        <v>6</v>
      </c>
      <c r="CH257" s="40">
        <v>5</v>
      </c>
      <c r="CI257" s="24" t="s">
        <v>64</v>
      </c>
      <c r="CM257">
        <v>2</v>
      </c>
      <c r="CN257" s="40">
        <v>1</v>
      </c>
    </row>
    <row r="258" spans="1:92" x14ac:dyDescent="0.25">
      <c r="A258">
        <v>502</v>
      </c>
      <c r="B258" s="21">
        <v>43673</v>
      </c>
      <c r="C258">
        <v>251</v>
      </c>
      <c r="D258">
        <v>41</v>
      </c>
      <c r="E258" t="s">
        <v>139</v>
      </c>
      <c r="F258">
        <v>1</v>
      </c>
      <c r="G258">
        <v>2</v>
      </c>
      <c r="I258" t="s">
        <v>205</v>
      </c>
      <c r="J258" s="22">
        <f>COUNTIF($C$32:C500,C258)</f>
        <v>91</v>
      </c>
      <c r="K258" s="23"/>
      <c r="L258">
        <f t="shared" si="36"/>
        <v>41</v>
      </c>
      <c r="M258" s="24">
        <v>4</v>
      </c>
      <c r="N258" s="24">
        <v>1</v>
      </c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5">
        <v>1</v>
      </c>
      <c r="AK258" s="26">
        <v>2</v>
      </c>
      <c r="AL258" s="27">
        <v>0</v>
      </c>
      <c r="AM258" s="27">
        <v>3</v>
      </c>
      <c r="AN258" s="28">
        <f t="shared" si="34"/>
        <v>3</v>
      </c>
      <c r="AO258" s="29">
        <v>1</v>
      </c>
      <c r="AP258" s="30">
        <v>1</v>
      </c>
      <c r="AQ258" s="27">
        <v>6</v>
      </c>
      <c r="AR258" s="31">
        <v>1</v>
      </c>
      <c r="AS258" s="29">
        <v>2</v>
      </c>
      <c r="AT258" s="30">
        <v>2</v>
      </c>
      <c r="AU258" s="25"/>
      <c r="AV258" s="27"/>
      <c r="AW258" s="31"/>
      <c r="AX258" s="29"/>
      <c r="AY258" s="32"/>
      <c r="AZ258" s="25"/>
      <c r="BA258" s="33"/>
      <c r="BB258" s="31"/>
      <c r="BC258" s="31"/>
      <c r="BD258" s="34"/>
      <c r="BE258" s="26"/>
      <c r="BF258" s="26"/>
      <c r="BG258" s="26"/>
      <c r="BH258" s="27"/>
      <c r="BI258" s="27"/>
      <c r="BJ258" s="28"/>
      <c r="BK258" s="32">
        <v>2</v>
      </c>
      <c r="BL258" s="32">
        <v>0</v>
      </c>
      <c r="BM258" s="35">
        <f t="shared" si="35"/>
        <v>20</v>
      </c>
      <c r="BN258" s="29">
        <v>1</v>
      </c>
      <c r="BO258" s="25"/>
      <c r="BP258" s="36">
        <v>0</v>
      </c>
      <c r="BQ258" s="36">
        <v>1</v>
      </c>
      <c r="BR258" s="37">
        <f t="shared" si="38"/>
        <v>1</v>
      </c>
      <c r="BS258" s="38">
        <v>10</v>
      </c>
      <c r="BT258" s="38" t="s">
        <v>60</v>
      </c>
      <c r="BU258" s="40" t="s">
        <v>61</v>
      </c>
      <c r="BV258" s="39" t="s">
        <v>62</v>
      </c>
      <c r="BW258" s="39"/>
      <c r="BX258" s="39"/>
      <c r="BY258" s="39"/>
      <c r="BZ258" s="39" t="s">
        <v>63</v>
      </c>
      <c r="CA258" s="40">
        <v>11</v>
      </c>
      <c r="CB258" s="40">
        <v>12</v>
      </c>
      <c r="CC258" s="40">
        <v>11</v>
      </c>
      <c r="CD258" s="40"/>
      <c r="CE258" s="40"/>
      <c r="CF258" s="40"/>
      <c r="CG258" s="40">
        <v>6</v>
      </c>
      <c r="CH258" s="40">
        <v>5</v>
      </c>
      <c r="CI258" s="24" t="s">
        <v>64</v>
      </c>
      <c r="CM258">
        <v>2</v>
      </c>
      <c r="CN258" s="40">
        <v>1</v>
      </c>
    </row>
    <row r="259" spans="1:92" x14ac:dyDescent="0.25">
      <c r="A259">
        <v>457</v>
      </c>
      <c r="B259" s="21">
        <v>43673</v>
      </c>
      <c r="C259">
        <v>251</v>
      </c>
      <c r="D259">
        <v>15</v>
      </c>
      <c r="E259" t="s">
        <v>139</v>
      </c>
      <c r="F259">
        <v>1</v>
      </c>
      <c r="G259">
        <v>2</v>
      </c>
      <c r="I259" t="s">
        <v>206</v>
      </c>
      <c r="J259" s="22">
        <f>COUNTIF($C168:C$754,C259)</f>
        <v>91</v>
      </c>
      <c r="K259" s="23"/>
      <c r="L259">
        <f t="shared" si="36"/>
        <v>15</v>
      </c>
      <c r="M259" s="24">
        <v>1</v>
      </c>
      <c r="N259" s="24">
        <v>5</v>
      </c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5">
        <v>1</v>
      </c>
      <c r="AK259" s="26">
        <v>2</v>
      </c>
      <c r="AL259" s="27">
        <v>0</v>
      </c>
      <c r="AM259" s="27">
        <v>2</v>
      </c>
      <c r="AN259" s="28">
        <f t="shared" si="34"/>
        <v>2</v>
      </c>
      <c r="AO259" s="29">
        <v>4</v>
      </c>
      <c r="AP259" s="30">
        <v>1</v>
      </c>
      <c r="AQ259" s="27">
        <v>5</v>
      </c>
      <c r="AR259" s="31">
        <v>1</v>
      </c>
      <c r="AS259" s="29">
        <v>5</v>
      </c>
      <c r="AT259" s="30">
        <v>5</v>
      </c>
      <c r="AU259" s="25"/>
      <c r="AV259" s="27"/>
      <c r="AW259" s="31"/>
      <c r="AX259" s="29"/>
      <c r="AY259" s="32">
        <v>1</v>
      </c>
      <c r="AZ259" s="25">
        <v>1</v>
      </c>
      <c r="BA259" s="33">
        <v>5</v>
      </c>
      <c r="BB259" s="31"/>
      <c r="BC259" s="31"/>
      <c r="BD259" s="34"/>
      <c r="BE259" s="26"/>
      <c r="BF259" s="26"/>
      <c r="BG259" s="26"/>
      <c r="BH259" s="27"/>
      <c r="BI259" s="27"/>
      <c r="BJ259" s="28"/>
      <c r="BK259" s="32">
        <v>2</v>
      </c>
      <c r="BL259" s="32">
        <v>1</v>
      </c>
      <c r="BM259" s="35">
        <f t="shared" si="35"/>
        <v>21</v>
      </c>
      <c r="BN259" s="29">
        <v>2</v>
      </c>
      <c r="BO259" s="25"/>
      <c r="BP259" s="36">
        <v>1</v>
      </c>
      <c r="BQ259" s="36">
        <v>4</v>
      </c>
      <c r="BR259" s="37">
        <f t="shared" si="38"/>
        <v>14</v>
      </c>
      <c r="BS259" s="38">
        <v>5</v>
      </c>
      <c r="BT259" s="38" t="s">
        <v>76</v>
      </c>
      <c r="BU259" s="40" t="s">
        <v>77</v>
      </c>
      <c r="BV259" s="39" t="s">
        <v>78</v>
      </c>
      <c r="BW259" s="39"/>
      <c r="BX259" s="39"/>
      <c r="BY259" s="39"/>
      <c r="BZ259" s="39" t="s">
        <v>79</v>
      </c>
      <c r="CA259" s="40">
        <v>4</v>
      </c>
      <c r="CB259" s="40">
        <v>4</v>
      </c>
      <c r="CC259" s="40">
        <v>4</v>
      </c>
      <c r="CD259" s="40"/>
      <c r="CE259" s="40"/>
      <c r="CF259" s="40"/>
      <c r="CG259" s="40">
        <v>2</v>
      </c>
      <c r="CH259" s="40">
        <v>2</v>
      </c>
      <c r="CI259" s="24"/>
      <c r="CJ259" s="24"/>
      <c r="CM259">
        <v>2</v>
      </c>
      <c r="CN259" s="40">
        <v>1</v>
      </c>
    </row>
    <row r="260" spans="1:92" x14ac:dyDescent="0.25">
      <c r="A260">
        <v>446</v>
      </c>
      <c r="B260" s="21">
        <v>43673</v>
      </c>
      <c r="C260">
        <v>251</v>
      </c>
      <c r="D260">
        <v>12</v>
      </c>
      <c r="E260" t="s">
        <v>139</v>
      </c>
      <c r="F260">
        <v>1</v>
      </c>
      <c r="G260">
        <v>2</v>
      </c>
      <c r="I260" t="s">
        <v>206</v>
      </c>
      <c r="J260" s="22">
        <f>COUNTIF($A151:C$754,C260)</f>
        <v>91</v>
      </c>
      <c r="K260" s="23"/>
      <c r="L260">
        <f t="shared" si="36"/>
        <v>12</v>
      </c>
      <c r="M260" s="24">
        <v>1</v>
      </c>
      <c r="N260" s="24">
        <v>2</v>
      </c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5">
        <v>1</v>
      </c>
      <c r="AK260" s="26">
        <v>1</v>
      </c>
      <c r="AL260" s="27">
        <v>3</v>
      </c>
      <c r="AM260" s="27">
        <v>8</v>
      </c>
      <c r="AN260" s="28">
        <f t="shared" si="34"/>
        <v>38</v>
      </c>
      <c r="AO260" s="29">
        <v>1</v>
      </c>
      <c r="AP260" s="30">
        <v>1</v>
      </c>
      <c r="AQ260" s="27">
        <v>1</v>
      </c>
      <c r="AR260" s="31">
        <v>1</v>
      </c>
      <c r="AS260" s="29">
        <v>5</v>
      </c>
      <c r="AT260" s="30">
        <v>5</v>
      </c>
      <c r="AU260" s="25"/>
      <c r="AV260" s="27"/>
      <c r="AW260" s="31"/>
      <c r="AX260" s="29"/>
      <c r="AY260" s="32"/>
      <c r="AZ260" s="25"/>
      <c r="BA260" s="33"/>
      <c r="BB260" s="31"/>
      <c r="BC260" s="31"/>
      <c r="BD260" s="34"/>
      <c r="BE260" s="26"/>
      <c r="BF260" s="26"/>
      <c r="BG260" s="26"/>
      <c r="BH260" s="27"/>
      <c r="BI260" s="27"/>
      <c r="BJ260" s="28"/>
      <c r="BK260" s="32">
        <v>2</v>
      </c>
      <c r="BL260" s="32">
        <v>2</v>
      </c>
      <c r="BM260" s="35">
        <f t="shared" si="35"/>
        <v>22</v>
      </c>
      <c r="BN260" s="29">
        <v>2</v>
      </c>
      <c r="BO260" s="25"/>
      <c r="BP260" s="36">
        <v>0</v>
      </c>
      <c r="BQ260" s="36">
        <v>2</v>
      </c>
      <c r="BR260" s="37">
        <f t="shared" si="38"/>
        <v>2</v>
      </c>
      <c r="BS260" s="38">
        <v>1</v>
      </c>
      <c r="BT260" s="38" t="s">
        <v>54</v>
      </c>
      <c r="BU260" t="s">
        <v>55</v>
      </c>
      <c r="BV260" s="24" t="s">
        <v>56</v>
      </c>
      <c r="BW260" s="24"/>
      <c r="BX260" s="24"/>
      <c r="BY260" s="24"/>
      <c r="BZ260" s="39" t="s">
        <v>57</v>
      </c>
      <c r="CA260" s="40">
        <v>5</v>
      </c>
      <c r="CB260" s="40">
        <v>5</v>
      </c>
      <c r="CC260" s="40">
        <v>5</v>
      </c>
      <c r="CD260" s="40"/>
      <c r="CE260" s="40"/>
      <c r="CF260" s="40"/>
      <c r="CG260" s="40">
        <v>3</v>
      </c>
      <c r="CH260" s="40">
        <v>1</v>
      </c>
      <c r="CM260">
        <v>2</v>
      </c>
      <c r="CN260" s="40">
        <v>1</v>
      </c>
    </row>
    <row r="261" spans="1:92" x14ac:dyDescent="0.25">
      <c r="A261">
        <v>470</v>
      </c>
      <c r="B261" s="21">
        <v>43673</v>
      </c>
      <c r="C261">
        <v>251</v>
      </c>
      <c r="D261">
        <v>20</v>
      </c>
      <c r="E261" t="s">
        <v>139</v>
      </c>
      <c r="F261">
        <v>1</v>
      </c>
      <c r="G261">
        <v>2</v>
      </c>
      <c r="I261" t="s">
        <v>206</v>
      </c>
      <c r="J261" s="22">
        <f>COUNTIF($A151:C$754,C261)</f>
        <v>91</v>
      </c>
      <c r="K261" s="23"/>
      <c r="L261">
        <f t="shared" si="36"/>
        <v>20</v>
      </c>
      <c r="M261" s="24">
        <v>2</v>
      </c>
      <c r="N261" s="24">
        <v>0</v>
      </c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5">
        <v>1</v>
      </c>
      <c r="AK261" s="26">
        <v>1</v>
      </c>
      <c r="AL261" s="27">
        <v>3</v>
      </c>
      <c r="AM261" s="27">
        <v>8</v>
      </c>
      <c r="AN261" s="28">
        <f t="shared" si="34"/>
        <v>38</v>
      </c>
      <c r="AO261" s="29">
        <v>1</v>
      </c>
      <c r="AP261" s="30">
        <v>1</v>
      </c>
      <c r="AQ261" s="27">
        <v>6</v>
      </c>
      <c r="AR261" s="31">
        <v>1</v>
      </c>
      <c r="AS261" s="29">
        <v>2</v>
      </c>
      <c r="AT261" s="30">
        <v>4</v>
      </c>
      <c r="AU261" s="25"/>
      <c r="AV261" s="27"/>
      <c r="AW261" s="31"/>
      <c r="AX261" s="29"/>
      <c r="AY261" s="32"/>
      <c r="AZ261" s="25"/>
      <c r="BA261" s="33"/>
      <c r="BB261" s="31"/>
      <c r="BC261" s="31"/>
      <c r="BD261" s="34"/>
      <c r="BE261" s="26"/>
      <c r="BF261" s="26"/>
      <c r="BG261" s="26"/>
      <c r="BH261" s="27"/>
      <c r="BI261" s="27"/>
      <c r="BJ261" s="28"/>
      <c r="BK261" s="32">
        <v>2</v>
      </c>
      <c r="BL261" s="32">
        <v>2</v>
      </c>
      <c r="BM261" s="35">
        <f t="shared" si="35"/>
        <v>22</v>
      </c>
      <c r="BN261" s="29">
        <v>2</v>
      </c>
      <c r="BO261" s="25"/>
      <c r="BP261" s="36">
        <v>0</v>
      </c>
      <c r="BQ261" s="36">
        <v>2</v>
      </c>
      <c r="BR261" s="37">
        <f t="shared" si="38"/>
        <v>2</v>
      </c>
      <c r="BS261" s="38">
        <v>1</v>
      </c>
      <c r="BT261" s="38" t="s">
        <v>54</v>
      </c>
      <c r="BU261" t="s">
        <v>55</v>
      </c>
      <c r="BV261" s="24" t="s">
        <v>56</v>
      </c>
      <c r="BW261" s="24"/>
      <c r="BX261" s="24"/>
      <c r="BY261" s="24"/>
      <c r="BZ261" s="39" t="s">
        <v>57</v>
      </c>
      <c r="CA261" s="40">
        <v>5</v>
      </c>
      <c r="CB261" s="40">
        <v>5</v>
      </c>
      <c r="CC261" s="40">
        <v>5</v>
      </c>
      <c r="CD261" s="40"/>
      <c r="CE261" s="40"/>
      <c r="CF261" s="40"/>
      <c r="CG261" s="40">
        <v>3</v>
      </c>
      <c r="CH261" s="40">
        <v>1</v>
      </c>
      <c r="CM261">
        <v>2</v>
      </c>
      <c r="CN261" s="40">
        <v>1</v>
      </c>
    </row>
    <row r="262" spans="1:92" x14ac:dyDescent="0.25">
      <c r="A262">
        <v>500</v>
      </c>
      <c r="B262" s="21">
        <v>43673</v>
      </c>
      <c r="C262">
        <v>251</v>
      </c>
      <c r="D262">
        <v>38</v>
      </c>
      <c r="E262" t="s">
        <v>139</v>
      </c>
      <c r="F262">
        <v>1</v>
      </c>
      <c r="G262">
        <v>2</v>
      </c>
      <c r="I262" t="s">
        <v>205</v>
      </c>
      <c r="J262" s="22">
        <f>COUNTIF($C$31:C505,C262)</f>
        <v>91</v>
      </c>
      <c r="K262" s="23"/>
      <c r="L262">
        <f t="shared" si="36"/>
        <v>38</v>
      </c>
      <c r="M262" s="24">
        <v>3</v>
      </c>
      <c r="N262" s="24">
        <v>8</v>
      </c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5">
        <v>1</v>
      </c>
      <c r="AK262" s="26">
        <v>2</v>
      </c>
      <c r="AL262" s="27">
        <v>0</v>
      </c>
      <c r="AM262" s="27">
        <v>3</v>
      </c>
      <c r="AN262" s="28">
        <f t="shared" si="34"/>
        <v>3</v>
      </c>
      <c r="AO262" s="29">
        <v>4</v>
      </c>
      <c r="AP262" s="30">
        <v>1</v>
      </c>
      <c r="AQ262" s="27">
        <v>2</v>
      </c>
      <c r="AR262" s="31">
        <v>1</v>
      </c>
      <c r="AS262" s="29">
        <v>4</v>
      </c>
      <c r="AT262" s="30">
        <v>4</v>
      </c>
      <c r="AU262" s="25"/>
      <c r="AV262" s="27"/>
      <c r="AW262" s="31"/>
      <c r="AX262" s="29"/>
      <c r="AY262" s="32"/>
      <c r="AZ262" s="25"/>
      <c r="BA262" s="33"/>
      <c r="BB262" s="31"/>
      <c r="BC262" s="31"/>
      <c r="BD262" s="34"/>
      <c r="BE262" s="26"/>
      <c r="BF262" s="26"/>
      <c r="BG262" s="26"/>
      <c r="BH262" s="27"/>
      <c r="BI262" s="27"/>
      <c r="BJ262" s="28"/>
      <c r="BK262" s="32">
        <v>2</v>
      </c>
      <c r="BL262" s="32">
        <v>2</v>
      </c>
      <c r="BM262" s="35">
        <f t="shared" si="35"/>
        <v>22</v>
      </c>
      <c r="BN262" s="29">
        <v>2</v>
      </c>
      <c r="BO262" s="25"/>
      <c r="BP262" s="36">
        <v>1</v>
      </c>
      <c r="BQ262" s="36">
        <v>0</v>
      </c>
      <c r="BR262" s="37">
        <f t="shared" si="38"/>
        <v>10</v>
      </c>
      <c r="BS262" s="38">
        <v>9</v>
      </c>
      <c r="BT262" s="38" t="s">
        <v>86</v>
      </c>
      <c r="BU262" s="40" t="s">
        <v>61</v>
      </c>
      <c r="BV262" s="39" t="s">
        <v>198</v>
      </c>
      <c r="BW262" s="39"/>
      <c r="BX262" s="39"/>
      <c r="BY262" s="39"/>
      <c r="BZ262" s="39" t="s">
        <v>63</v>
      </c>
      <c r="CA262" s="40">
        <v>11</v>
      </c>
      <c r="CB262" s="40">
        <v>12</v>
      </c>
      <c r="CC262" s="40">
        <v>11</v>
      </c>
      <c r="CD262" s="40"/>
      <c r="CE262" s="40"/>
      <c r="CF262" s="40"/>
      <c r="CG262" s="40">
        <v>6</v>
      </c>
      <c r="CH262" s="40">
        <v>5</v>
      </c>
      <c r="CI262" s="24" t="s">
        <v>64</v>
      </c>
      <c r="CM262">
        <v>2</v>
      </c>
      <c r="CN262" s="40">
        <v>1</v>
      </c>
    </row>
    <row r="263" spans="1:92" x14ac:dyDescent="0.25">
      <c r="A263">
        <v>464</v>
      </c>
      <c r="B263" s="21">
        <v>43673</v>
      </c>
      <c r="C263">
        <v>251</v>
      </c>
      <c r="D263">
        <v>19</v>
      </c>
      <c r="E263" t="s">
        <v>139</v>
      </c>
      <c r="F263">
        <v>1</v>
      </c>
      <c r="G263">
        <v>2</v>
      </c>
      <c r="H263">
        <v>251</v>
      </c>
      <c r="I263" t="s">
        <v>206</v>
      </c>
      <c r="J263" s="22">
        <f>COUNTIF($C$72:C489,C263)</f>
        <v>91</v>
      </c>
      <c r="K263" s="22">
        <v>11</v>
      </c>
      <c r="L263">
        <f t="shared" si="36"/>
        <v>19</v>
      </c>
      <c r="M263" s="24">
        <v>1</v>
      </c>
      <c r="N263" s="24">
        <v>9</v>
      </c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5">
        <v>1</v>
      </c>
      <c r="AK263" s="26">
        <v>1</v>
      </c>
      <c r="AL263" s="27">
        <v>0</v>
      </c>
      <c r="AM263" s="27">
        <v>1</v>
      </c>
      <c r="AN263" s="28">
        <f t="shared" si="34"/>
        <v>1</v>
      </c>
      <c r="AO263" s="29">
        <v>1</v>
      </c>
      <c r="AP263" s="30">
        <v>1</v>
      </c>
      <c r="AQ263" s="27">
        <v>1</v>
      </c>
      <c r="AR263" s="31">
        <v>1</v>
      </c>
      <c r="AS263" s="29">
        <v>3</v>
      </c>
      <c r="AT263" s="30">
        <v>5</v>
      </c>
      <c r="AU263" s="25"/>
      <c r="AV263" s="27"/>
      <c r="AW263" s="31"/>
      <c r="AX263" s="29"/>
      <c r="AY263" s="32"/>
      <c r="AZ263" s="25"/>
      <c r="BA263" s="33">
        <v>3</v>
      </c>
      <c r="BB263" s="31">
        <v>2</v>
      </c>
      <c r="BC263" s="31">
        <v>8</v>
      </c>
      <c r="BD263" s="34">
        <f>--_xlfn.CONCAT(BB263:BC263)</f>
        <v>28</v>
      </c>
      <c r="BE263" s="26"/>
      <c r="BF263" s="26"/>
      <c r="BG263" s="26"/>
      <c r="BH263" s="27"/>
      <c r="BI263" s="27"/>
      <c r="BJ263" s="28"/>
      <c r="BK263" s="32">
        <v>2</v>
      </c>
      <c r="BL263" s="32">
        <v>2</v>
      </c>
      <c r="BM263" s="35">
        <f t="shared" si="35"/>
        <v>22</v>
      </c>
      <c r="BN263" s="29">
        <v>2</v>
      </c>
      <c r="BO263" s="25"/>
      <c r="BP263" s="36">
        <v>0</v>
      </c>
      <c r="BQ263" s="36">
        <v>5</v>
      </c>
      <c r="BR263" s="37">
        <f t="shared" si="38"/>
        <v>5</v>
      </c>
      <c r="BS263" s="38">
        <v>11</v>
      </c>
      <c r="BT263" s="38" t="s">
        <v>76</v>
      </c>
      <c r="BU263" s="40" t="s">
        <v>134</v>
      </c>
      <c r="BV263" s="39" t="s">
        <v>135</v>
      </c>
      <c r="BW263" s="38">
        <v>28</v>
      </c>
      <c r="BX263" s="38" t="s">
        <v>95</v>
      </c>
      <c r="BY263" s="43" t="s">
        <v>209</v>
      </c>
      <c r="BZ263" s="39" t="s">
        <v>137</v>
      </c>
      <c r="CA263" s="40" t="s">
        <v>138</v>
      </c>
      <c r="CB263" s="40">
        <v>11</v>
      </c>
      <c r="CC263" s="40" t="s">
        <v>138</v>
      </c>
      <c r="CD263" s="40"/>
      <c r="CE263" s="40"/>
      <c r="CF263" s="40"/>
      <c r="CG263" s="40">
        <v>11</v>
      </c>
      <c r="CH263" s="40">
        <v>6</v>
      </c>
      <c r="CI263" s="24"/>
      <c r="CJ263" s="24"/>
      <c r="CM263">
        <v>2</v>
      </c>
      <c r="CN263" s="40">
        <v>1</v>
      </c>
    </row>
    <row r="264" spans="1:92" x14ac:dyDescent="0.25">
      <c r="A264">
        <v>426</v>
      </c>
      <c r="B264" s="60">
        <v>43673</v>
      </c>
      <c r="C264" s="24">
        <v>248</v>
      </c>
      <c r="D264" s="24">
        <v>48</v>
      </c>
      <c r="E264" t="s">
        <v>139</v>
      </c>
      <c r="F264">
        <v>1</v>
      </c>
      <c r="G264">
        <v>2</v>
      </c>
      <c r="H264" s="24">
        <v>248</v>
      </c>
      <c r="I264" s="24" t="s">
        <v>210</v>
      </c>
      <c r="J264" s="61">
        <f>COUNTIF($C$35:C265,C264)</f>
        <v>1</v>
      </c>
      <c r="K264" s="61">
        <v>1</v>
      </c>
      <c r="L264" s="24">
        <f>--_xlfn.CONCAT(M264:N264)</f>
        <v>48</v>
      </c>
      <c r="M264" s="24">
        <v>4</v>
      </c>
      <c r="N264" s="24">
        <v>8</v>
      </c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5">
        <v>1</v>
      </c>
      <c r="AK264" s="26">
        <v>1</v>
      </c>
      <c r="AL264" s="27">
        <v>0</v>
      </c>
      <c r="AM264" s="27">
        <v>3</v>
      </c>
      <c r="AN264" s="28">
        <f t="shared" si="34"/>
        <v>3</v>
      </c>
      <c r="AO264" s="29">
        <v>1</v>
      </c>
      <c r="AP264" s="30">
        <v>1</v>
      </c>
      <c r="AQ264" s="27">
        <v>1</v>
      </c>
      <c r="AR264" s="31">
        <v>1</v>
      </c>
      <c r="AS264" s="29">
        <v>3</v>
      </c>
      <c r="AT264" s="30">
        <v>7</v>
      </c>
      <c r="AU264" s="25"/>
      <c r="AV264" s="27"/>
      <c r="AW264" s="31"/>
      <c r="AX264" s="29"/>
      <c r="AY264" s="32">
        <v>1</v>
      </c>
      <c r="AZ264" s="25"/>
      <c r="BA264" s="33">
        <v>3</v>
      </c>
      <c r="BB264" s="31">
        <v>1</v>
      </c>
      <c r="BC264" s="31">
        <v>0</v>
      </c>
      <c r="BD264" s="34">
        <f>--_xlfn.CONCAT(BB264:BC264)</f>
        <v>10</v>
      </c>
      <c r="BE264" s="26"/>
      <c r="BF264" s="26"/>
      <c r="BG264" s="26"/>
      <c r="BH264" s="27"/>
      <c r="BI264" s="27"/>
      <c r="BJ264" s="28"/>
      <c r="BK264" s="32">
        <v>2</v>
      </c>
      <c r="BL264" s="32">
        <v>3</v>
      </c>
      <c r="BM264" s="35">
        <f t="shared" si="35"/>
        <v>23</v>
      </c>
      <c r="BN264" s="29">
        <v>2</v>
      </c>
      <c r="BO264" s="25"/>
      <c r="BP264" s="36"/>
      <c r="BQ264" s="36"/>
      <c r="BR264" s="57">
        <v>34</v>
      </c>
      <c r="BS264" s="24"/>
      <c r="BT264" s="24"/>
      <c r="BU264" t="s">
        <v>117</v>
      </c>
      <c r="BV264" s="24" t="s">
        <v>118</v>
      </c>
      <c r="BW264" s="31">
        <v>10</v>
      </c>
      <c r="BX264" s="51" t="s">
        <v>110</v>
      </c>
      <c r="BY264" s="58" t="s">
        <v>211</v>
      </c>
      <c r="BZ264" s="39" t="s">
        <v>129</v>
      </c>
      <c r="CA264" s="40">
        <v>13</v>
      </c>
      <c r="CB264" s="40">
        <v>13</v>
      </c>
      <c r="CC264" s="40">
        <v>13</v>
      </c>
      <c r="CD264" s="40"/>
      <c r="CE264" s="40"/>
      <c r="CF264" s="40"/>
      <c r="CG264" s="40">
        <v>7</v>
      </c>
      <c r="CH264" s="40">
        <v>17</v>
      </c>
      <c r="CI264" s="24"/>
      <c r="CJ264" s="24"/>
      <c r="CK264" t="s">
        <v>130</v>
      </c>
      <c r="CM264">
        <v>2</v>
      </c>
      <c r="CN264" s="40">
        <v>2</v>
      </c>
    </row>
    <row r="265" spans="1:92" x14ac:dyDescent="0.25">
      <c r="A265">
        <v>466</v>
      </c>
      <c r="B265" s="21">
        <v>43673</v>
      </c>
      <c r="C265">
        <v>251</v>
      </c>
      <c r="D265">
        <v>19</v>
      </c>
      <c r="E265" t="s">
        <v>139</v>
      </c>
      <c r="F265">
        <v>1</v>
      </c>
      <c r="G265">
        <v>2</v>
      </c>
      <c r="I265" t="s">
        <v>206</v>
      </c>
      <c r="J265" s="22">
        <f>COUNTIF($A134:C$754,C265)</f>
        <v>91</v>
      </c>
      <c r="K265" s="23"/>
      <c r="L265">
        <f>--_xlfn.CONCAT(M265:P265)</f>
        <v>19</v>
      </c>
      <c r="M265" s="24">
        <v>1</v>
      </c>
      <c r="N265" s="24">
        <v>9</v>
      </c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5">
        <v>1</v>
      </c>
      <c r="AK265" s="26">
        <v>1</v>
      </c>
      <c r="AL265" s="27">
        <v>3</v>
      </c>
      <c r="AM265" s="27">
        <v>8</v>
      </c>
      <c r="AN265" s="28">
        <f t="shared" si="34"/>
        <v>38</v>
      </c>
      <c r="AO265" s="29">
        <v>1</v>
      </c>
      <c r="AP265" s="30">
        <v>1</v>
      </c>
      <c r="AQ265" s="27">
        <v>1</v>
      </c>
      <c r="AR265" s="31">
        <v>3</v>
      </c>
      <c r="AS265" s="29">
        <v>3</v>
      </c>
      <c r="AT265" s="30">
        <v>4</v>
      </c>
      <c r="AU265" s="25"/>
      <c r="AV265" s="27"/>
      <c r="AW265" s="31"/>
      <c r="AX265" s="29"/>
      <c r="AY265" s="32"/>
      <c r="AZ265" s="25">
        <v>1</v>
      </c>
      <c r="BA265" s="33"/>
      <c r="BB265" s="31"/>
      <c r="BC265" s="31"/>
      <c r="BD265" s="34"/>
      <c r="BE265" s="26"/>
      <c r="BF265" s="26"/>
      <c r="BG265" s="26"/>
      <c r="BH265" s="27"/>
      <c r="BI265" s="27"/>
      <c r="BJ265" s="28"/>
      <c r="BK265" s="32">
        <v>2</v>
      </c>
      <c r="BL265" s="32">
        <v>3</v>
      </c>
      <c r="BM265" s="35">
        <f t="shared" si="35"/>
        <v>23</v>
      </c>
      <c r="BN265" s="29">
        <v>2</v>
      </c>
      <c r="BO265" s="25"/>
      <c r="BP265" s="36">
        <v>0</v>
      </c>
      <c r="BQ265" s="36">
        <v>2</v>
      </c>
      <c r="BR265" s="37">
        <f>--_xlfn.CONCAT(BP265:BQ265)</f>
        <v>2</v>
      </c>
      <c r="BS265" s="38">
        <v>1</v>
      </c>
      <c r="BT265" s="38" t="s">
        <v>54</v>
      </c>
      <c r="BU265" t="s">
        <v>55</v>
      </c>
      <c r="BV265" s="24" t="s">
        <v>56</v>
      </c>
      <c r="BW265" s="24"/>
      <c r="BX265" s="24"/>
      <c r="BY265" s="24"/>
      <c r="BZ265" s="39" t="s">
        <v>57</v>
      </c>
      <c r="CA265" s="40">
        <v>5</v>
      </c>
      <c r="CB265" s="40">
        <v>5</v>
      </c>
      <c r="CC265" s="40">
        <v>5</v>
      </c>
      <c r="CD265" s="40"/>
      <c r="CE265" s="40"/>
      <c r="CF265" s="40"/>
      <c r="CG265" s="40">
        <v>3</v>
      </c>
      <c r="CH265" s="40">
        <v>1</v>
      </c>
      <c r="CM265">
        <v>2</v>
      </c>
      <c r="CN265" s="40">
        <v>1</v>
      </c>
    </row>
    <row r="266" spans="1:92" x14ac:dyDescent="0.25">
      <c r="A266">
        <v>503</v>
      </c>
      <c r="B266" s="21">
        <v>43673</v>
      </c>
      <c r="C266">
        <v>251</v>
      </c>
      <c r="D266">
        <v>42</v>
      </c>
      <c r="E266" t="s">
        <v>139</v>
      </c>
      <c r="F266">
        <v>1</v>
      </c>
      <c r="G266">
        <v>2</v>
      </c>
      <c r="I266" t="s">
        <v>205</v>
      </c>
      <c r="J266" s="22">
        <f>COUNTIF($A156:C$754,C266)</f>
        <v>91</v>
      </c>
      <c r="K266" s="23"/>
      <c r="L266">
        <f>--_xlfn.CONCAT(M266:P266)</f>
        <v>42</v>
      </c>
      <c r="M266" s="24">
        <v>4</v>
      </c>
      <c r="N266" s="24">
        <v>2</v>
      </c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5">
        <v>1</v>
      </c>
      <c r="AK266" s="26">
        <v>1</v>
      </c>
      <c r="AL266" s="27">
        <v>3</v>
      </c>
      <c r="AM266" s="27">
        <v>8</v>
      </c>
      <c r="AN266" s="28">
        <f t="shared" si="34"/>
        <v>38</v>
      </c>
      <c r="AO266" s="29">
        <v>1</v>
      </c>
      <c r="AP266" s="30">
        <v>1</v>
      </c>
      <c r="AQ266" s="27">
        <v>4</v>
      </c>
      <c r="AR266" s="31">
        <v>1</v>
      </c>
      <c r="AS266" s="29">
        <v>6</v>
      </c>
      <c r="AT266" s="30">
        <v>6</v>
      </c>
      <c r="AU266" s="25"/>
      <c r="AV266" s="27"/>
      <c r="AW266" s="31"/>
      <c r="AX266" s="29"/>
      <c r="AY266" s="32"/>
      <c r="AZ266" s="25"/>
      <c r="BA266" s="33"/>
      <c r="BB266" s="31"/>
      <c r="BC266" s="31"/>
      <c r="BD266" s="34"/>
      <c r="BE266" s="26"/>
      <c r="BF266" s="26"/>
      <c r="BG266" s="26"/>
      <c r="BH266" s="27"/>
      <c r="BI266" s="27"/>
      <c r="BJ266" s="28"/>
      <c r="BK266" s="32">
        <v>2</v>
      </c>
      <c r="BL266" s="32">
        <v>3</v>
      </c>
      <c r="BM266" s="35">
        <f t="shared" si="35"/>
        <v>23</v>
      </c>
      <c r="BN266" s="29">
        <v>2</v>
      </c>
      <c r="BO266" s="25"/>
      <c r="BP266" s="36">
        <v>0</v>
      </c>
      <c r="BQ266" s="36">
        <v>2</v>
      </c>
      <c r="BR266" s="37">
        <f>--_xlfn.CONCAT(BP266:BQ266)</f>
        <v>2</v>
      </c>
      <c r="BS266" s="38">
        <v>1</v>
      </c>
      <c r="BT266" s="38" t="s">
        <v>54</v>
      </c>
      <c r="BU266" t="s">
        <v>55</v>
      </c>
      <c r="BV266" s="24" t="s">
        <v>56</v>
      </c>
      <c r="BW266" s="24"/>
      <c r="BX266" s="24"/>
      <c r="BY266" s="24"/>
      <c r="BZ266" s="39" t="s">
        <v>57</v>
      </c>
      <c r="CA266" s="40">
        <v>5</v>
      </c>
      <c r="CB266" s="40">
        <v>5</v>
      </c>
      <c r="CC266" s="40">
        <v>5</v>
      </c>
      <c r="CD266" s="40"/>
      <c r="CE266" s="40"/>
      <c r="CF266" s="40"/>
      <c r="CG266" s="40">
        <v>3</v>
      </c>
      <c r="CH266" s="40">
        <v>1</v>
      </c>
      <c r="CM266">
        <v>2</v>
      </c>
      <c r="CN266" s="40">
        <v>1</v>
      </c>
    </row>
    <row r="267" spans="1:92" x14ac:dyDescent="0.25">
      <c r="A267">
        <v>516</v>
      </c>
      <c r="B267" s="21">
        <v>43673</v>
      </c>
      <c r="C267">
        <v>251</v>
      </c>
      <c r="D267">
        <v>54</v>
      </c>
      <c r="E267" t="s">
        <v>139</v>
      </c>
      <c r="F267">
        <v>1</v>
      </c>
      <c r="G267">
        <v>2</v>
      </c>
      <c r="I267" t="s">
        <v>205</v>
      </c>
      <c r="J267" s="22">
        <f>COUNTIF($C$79:C486,C267)</f>
        <v>91</v>
      </c>
      <c r="K267" s="22"/>
      <c r="L267">
        <f>--_xlfn.CONCAT(M267:P267)</f>
        <v>54</v>
      </c>
      <c r="M267" s="24">
        <v>5</v>
      </c>
      <c r="N267" s="24">
        <v>4</v>
      </c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5">
        <v>1</v>
      </c>
      <c r="AK267" s="26">
        <v>2</v>
      </c>
      <c r="AL267" s="27">
        <v>0</v>
      </c>
      <c r="AM267" s="27">
        <v>1</v>
      </c>
      <c r="AN267" s="28">
        <f t="shared" si="34"/>
        <v>1</v>
      </c>
      <c r="AO267" s="29">
        <v>1</v>
      </c>
      <c r="AP267" s="30">
        <v>1</v>
      </c>
      <c r="AQ267" s="27">
        <v>6</v>
      </c>
      <c r="AR267" s="31">
        <v>1</v>
      </c>
      <c r="AS267" s="29">
        <v>6</v>
      </c>
      <c r="AT267" s="30">
        <v>6</v>
      </c>
      <c r="AU267" s="25"/>
      <c r="AV267" s="27"/>
      <c r="AW267" s="31"/>
      <c r="AX267" s="29"/>
      <c r="AY267" s="32"/>
      <c r="AZ267" s="25"/>
      <c r="BA267" s="33">
        <v>2</v>
      </c>
      <c r="BB267" s="31">
        <v>2</v>
      </c>
      <c r="BC267" s="31">
        <v>0</v>
      </c>
      <c r="BD267" s="34">
        <f>--_xlfn.CONCAT(BB267:BC267)</f>
        <v>20</v>
      </c>
      <c r="BE267" s="26"/>
      <c r="BF267" s="26"/>
      <c r="BG267" s="26"/>
      <c r="BH267" s="27"/>
      <c r="BI267" s="27"/>
      <c r="BJ267" s="28"/>
      <c r="BK267" s="32">
        <v>2</v>
      </c>
      <c r="BL267" s="32">
        <v>3</v>
      </c>
      <c r="BM267" s="35">
        <f t="shared" si="35"/>
        <v>23</v>
      </c>
      <c r="BN267" s="29">
        <v>2</v>
      </c>
      <c r="BO267" s="25"/>
      <c r="BP267" s="36"/>
      <c r="BQ267" s="36"/>
      <c r="BR267" s="57">
        <v>34</v>
      </c>
      <c r="BS267" s="38">
        <v>11</v>
      </c>
      <c r="BT267" s="38" t="s">
        <v>76</v>
      </c>
      <c r="BU267" s="40" t="s">
        <v>134</v>
      </c>
      <c r="BV267" s="39" t="s">
        <v>135</v>
      </c>
      <c r="BW267" s="38">
        <v>20</v>
      </c>
      <c r="BX267" s="38" t="s">
        <v>95</v>
      </c>
      <c r="BY267" s="43" t="s">
        <v>136</v>
      </c>
      <c r="BZ267" s="39" t="s">
        <v>137</v>
      </c>
      <c r="CA267" s="40" t="s">
        <v>138</v>
      </c>
      <c r="CB267" s="40">
        <v>11</v>
      </c>
      <c r="CC267" s="40" t="s">
        <v>138</v>
      </c>
      <c r="CD267" s="40"/>
      <c r="CE267" s="40"/>
      <c r="CF267" s="40"/>
      <c r="CG267" s="40">
        <v>11</v>
      </c>
      <c r="CH267" s="40">
        <v>6</v>
      </c>
      <c r="CI267" s="24"/>
      <c r="CJ267" s="24"/>
      <c r="CM267">
        <v>2</v>
      </c>
      <c r="CN267" s="40">
        <v>1</v>
      </c>
    </row>
    <row r="268" spans="1:92" x14ac:dyDescent="0.25">
      <c r="A268">
        <v>437</v>
      </c>
      <c r="B268" s="21">
        <v>43673</v>
      </c>
      <c r="C268">
        <v>250</v>
      </c>
      <c r="D268">
        <v>14</v>
      </c>
      <c r="E268" t="s">
        <v>139</v>
      </c>
      <c r="F268">
        <v>1</v>
      </c>
      <c r="G268">
        <v>2</v>
      </c>
      <c r="I268" t="s">
        <v>212</v>
      </c>
      <c r="J268" s="22">
        <f>COUNTIF($C209:C$615,C268)</f>
        <v>2</v>
      </c>
      <c r="K268" s="23"/>
      <c r="L268">
        <f>--_xlfn.CONCAT(M268:N268)</f>
        <v>14</v>
      </c>
      <c r="M268" s="24">
        <v>1</v>
      </c>
      <c r="N268" s="24">
        <v>4</v>
      </c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5">
        <v>1</v>
      </c>
      <c r="AK268" s="26">
        <v>1</v>
      </c>
      <c r="AL268" s="27">
        <v>3</v>
      </c>
      <c r="AM268" s="27">
        <v>9</v>
      </c>
      <c r="AN268" s="28">
        <f t="shared" si="34"/>
        <v>39</v>
      </c>
      <c r="AO268" s="29">
        <v>5</v>
      </c>
      <c r="AP268" s="30">
        <v>1</v>
      </c>
      <c r="AQ268" s="27">
        <v>6</v>
      </c>
      <c r="AR268" s="31">
        <v>1</v>
      </c>
      <c r="AS268" s="29">
        <v>4</v>
      </c>
      <c r="AT268" s="30">
        <v>4</v>
      </c>
      <c r="AU268" s="25"/>
      <c r="AV268" s="27"/>
      <c r="AW268" s="31"/>
      <c r="AX268" s="29"/>
      <c r="AY268" s="32"/>
      <c r="AZ268" s="25"/>
      <c r="BA268" s="33"/>
      <c r="BB268" s="31"/>
      <c r="BC268" s="31"/>
      <c r="BD268" s="34"/>
      <c r="BE268" s="26"/>
      <c r="BF268" s="26"/>
      <c r="BG268" s="26"/>
      <c r="BH268" s="27"/>
      <c r="BI268" s="27"/>
      <c r="BJ268" s="28"/>
      <c r="BK268" s="32">
        <v>2</v>
      </c>
      <c r="BL268" s="32">
        <v>5</v>
      </c>
      <c r="BM268" s="35">
        <f t="shared" si="35"/>
        <v>25</v>
      </c>
      <c r="BN268" s="29">
        <v>1</v>
      </c>
      <c r="BO268" s="25"/>
      <c r="BP268" s="36"/>
      <c r="BQ268" s="36"/>
      <c r="BR268" s="57">
        <v>31</v>
      </c>
      <c r="BS268" s="38">
        <v>1</v>
      </c>
      <c r="BT268" s="38" t="s">
        <v>54</v>
      </c>
      <c r="BU268" s="40" t="s">
        <v>77</v>
      </c>
      <c r="BV268" s="39" t="s">
        <v>78</v>
      </c>
      <c r="BW268" s="39"/>
      <c r="BX268" s="39"/>
      <c r="BY268" s="39"/>
      <c r="BZ268" s="39" t="s">
        <v>79</v>
      </c>
      <c r="CA268" s="40">
        <v>4</v>
      </c>
      <c r="CB268" s="40">
        <v>4</v>
      </c>
      <c r="CC268" s="40">
        <v>4</v>
      </c>
      <c r="CD268" s="40"/>
      <c r="CE268" s="40"/>
      <c r="CF268" s="40"/>
      <c r="CG268" s="40">
        <v>2</v>
      </c>
      <c r="CH268" s="40">
        <v>2</v>
      </c>
      <c r="CI268" s="24"/>
      <c r="CJ268" s="24"/>
      <c r="CM268">
        <v>2</v>
      </c>
      <c r="CN268" s="40">
        <v>2</v>
      </c>
    </row>
    <row r="269" spans="1:92" x14ac:dyDescent="0.25">
      <c r="A269">
        <v>434</v>
      </c>
      <c r="B269" s="66">
        <v>43673</v>
      </c>
      <c r="C269">
        <v>249</v>
      </c>
      <c r="D269">
        <v>7</v>
      </c>
      <c r="E269" t="s">
        <v>139</v>
      </c>
      <c r="F269">
        <v>1</v>
      </c>
      <c r="G269">
        <v>2</v>
      </c>
      <c r="I269" t="s">
        <v>207</v>
      </c>
      <c r="J269" s="22">
        <f>COUNTIF($C$135:C408,C269)</f>
        <v>9</v>
      </c>
      <c r="K269" s="23"/>
      <c r="L269">
        <f>--_xlfn.CONCAT(M269:N269)</f>
        <v>7</v>
      </c>
      <c r="M269" s="24">
        <v>0</v>
      </c>
      <c r="N269" s="24">
        <v>7</v>
      </c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5">
        <v>1</v>
      </c>
      <c r="AK269" s="26">
        <v>1</v>
      </c>
      <c r="AL269" s="27">
        <v>0</v>
      </c>
      <c r="AM269" s="27">
        <v>1</v>
      </c>
      <c r="AN269" s="28">
        <f t="shared" si="34"/>
        <v>1</v>
      </c>
      <c r="AO269" s="29">
        <v>1</v>
      </c>
      <c r="AP269" s="30">
        <v>1</v>
      </c>
      <c r="AQ269" s="27">
        <v>4</v>
      </c>
      <c r="AR269" s="31">
        <v>1</v>
      </c>
      <c r="AS269" s="29">
        <v>4</v>
      </c>
      <c r="AT269" s="30">
        <v>4</v>
      </c>
      <c r="AU269" s="25"/>
      <c r="AV269" s="27"/>
      <c r="AW269" s="31"/>
      <c r="AX269" s="29"/>
      <c r="AY269" s="32"/>
      <c r="AZ269" s="25"/>
      <c r="BA269" s="33">
        <v>2</v>
      </c>
      <c r="BB269" s="31">
        <v>2</v>
      </c>
      <c r="BC269" s="31">
        <v>2</v>
      </c>
      <c r="BD269" s="34">
        <f>--_xlfn.CONCAT(BB269:BC269)</f>
        <v>22</v>
      </c>
      <c r="BE269" s="26"/>
      <c r="BF269" s="26"/>
      <c r="BG269" s="26"/>
      <c r="BH269" s="27"/>
      <c r="BI269" s="27"/>
      <c r="BJ269" s="28"/>
      <c r="BK269" s="32">
        <v>2</v>
      </c>
      <c r="BL269" s="32">
        <v>5</v>
      </c>
      <c r="BM269" s="35">
        <f t="shared" si="35"/>
        <v>25</v>
      </c>
      <c r="BN269" s="29">
        <v>2</v>
      </c>
      <c r="BO269" s="25"/>
      <c r="BP269" s="36"/>
      <c r="BQ269" s="36"/>
      <c r="BR269" s="57">
        <v>34</v>
      </c>
      <c r="BS269" s="38">
        <v>10</v>
      </c>
      <c r="BT269" s="38" t="s">
        <v>60</v>
      </c>
      <c r="BU269" s="40" t="s">
        <v>61</v>
      </c>
      <c r="BV269" s="39" t="s">
        <v>62</v>
      </c>
      <c r="BW269" s="38">
        <v>22</v>
      </c>
      <c r="BX269" s="38" t="s">
        <v>95</v>
      </c>
      <c r="BY269" s="43" t="s">
        <v>189</v>
      </c>
      <c r="BZ269" s="39" t="s">
        <v>63</v>
      </c>
      <c r="CA269" s="40">
        <v>11</v>
      </c>
      <c r="CB269" s="40">
        <v>12</v>
      </c>
      <c r="CC269" s="40">
        <v>11</v>
      </c>
      <c r="CD269" s="40"/>
      <c r="CE269" s="40"/>
      <c r="CF269" s="40"/>
      <c r="CG269" s="40">
        <v>6</v>
      </c>
      <c r="CH269" s="40">
        <v>5</v>
      </c>
      <c r="CI269" s="24" t="s">
        <v>64</v>
      </c>
      <c r="CM269">
        <v>2</v>
      </c>
      <c r="CN269" s="40">
        <v>2</v>
      </c>
    </row>
    <row r="270" spans="1:92" x14ac:dyDescent="0.25">
      <c r="A270">
        <v>554</v>
      </c>
      <c r="B270" s="21">
        <v>43674</v>
      </c>
      <c r="C270">
        <v>275</v>
      </c>
      <c r="D270">
        <v>18</v>
      </c>
      <c r="E270" t="s">
        <v>213</v>
      </c>
      <c r="F270">
        <v>1</v>
      </c>
      <c r="G270">
        <v>2</v>
      </c>
      <c r="I270" t="s">
        <v>214</v>
      </c>
      <c r="J270" s="22">
        <f>COUNTIF($C$151:C420,C270)</f>
        <v>9</v>
      </c>
      <c r="K270" s="23"/>
      <c r="L270">
        <f t="shared" ref="L270:L282" si="39">--_xlfn.CONCAT(M270:P270)</f>
        <v>18</v>
      </c>
      <c r="M270" s="24">
        <v>1</v>
      </c>
      <c r="N270" s="24">
        <v>8</v>
      </c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5">
        <v>1</v>
      </c>
      <c r="AK270" s="26">
        <v>2</v>
      </c>
      <c r="AL270" s="27">
        <v>0</v>
      </c>
      <c r="AM270" s="27">
        <v>3</v>
      </c>
      <c r="AN270" s="28">
        <f t="shared" si="34"/>
        <v>3</v>
      </c>
      <c r="AO270" s="29">
        <v>5</v>
      </c>
      <c r="AP270" s="30">
        <v>1</v>
      </c>
      <c r="AQ270" s="27">
        <v>6</v>
      </c>
      <c r="AR270" s="31">
        <v>1</v>
      </c>
      <c r="AS270" s="29">
        <v>2</v>
      </c>
      <c r="AT270" s="30">
        <v>2</v>
      </c>
      <c r="AU270" s="25"/>
      <c r="AV270" s="27"/>
      <c r="AW270" s="31"/>
      <c r="AX270" s="29"/>
      <c r="AY270" s="32"/>
      <c r="AZ270" s="25"/>
      <c r="BA270" s="33"/>
      <c r="BB270" s="31"/>
      <c r="BC270" s="31"/>
      <c r="BD270" s="34"/>
      <c r="BE270" s="26"/>
      <c r="BF270" s="26"/>
      <c r="BG270" s="26"/>
      <c r="BH270" s="27"/>
      <c r="BI270" s="27"/>
      <c r="BJ270" s="28"/>
      <c r="BK270" s="32">
        <v>2</v>
      </c>
      <c r="BL270" s="32">
        <v>5</v>
      </c>
      <c r="BM270" s="35">
        <f t="shared" si="35"/>
        <v>25</v>
      </c>
      <c r="BN270" s="29">
        <v>2</v>
      </c>
      <c r="BO270" s="25"/>
      <c r="BP270" s="36">
        <v>0</v>
      </c>
      <c r="BQ270" s="36">
        <v>7</v>
      </c>
      <c r="BR270" s="37">
        <f t="shared" ref="BR270:BR275" si="40">--_xlfn.CONCAT(BP270:BQ270)</f>
        <v>7</v>
      </c>
      <c r="BS270" s="38">
        <v>5</v>
      </c>
      <c r="BT270" s="38" t="s">
        <v>76</v>
      </c>
      <c r="BU270" s="40" t="s">
        <v>77</v>
      </c>
      <c r="BV270" s="39" t="s">
        <v>78</v>
      </c>
      <c r="BW270" s="39"/>
      <c r="BX270" s="39"/>
      <c r="BY270" s="39"/>
      <c r="BZ270" s="39" t="s">
        <v>79</v>
      </c>
      <c r="CA270" s="40">
        <v>4</v>
      </c>
      <c r="CB270" s="40">
        <v>4</v>
      </c>
      <c r="CC270" s="40">
        <v>4</v>
      </c>
      <c r="CD270" s="40"/>
      <c r="CE270" s="40"/>
      <c r="CF270" s="40"/>
      <c r="CG270" s="40">
        <v>2</v>
      </c>
      <c r="CH270" s="40">
        <v>2</v>
      </c>
      <c r="CI270" s="24"/>
      <c r="CJ270" s="24"/>
      <c r="CM270">
        <v>2</v>
      </c>
      <c r="CN270" s="40">
        <v>1</v>
      </c>
    </row>
    <row r="271" spans="1:92" x14ac:dyDescent="0.25">
      <c r="A271">
        <v>544</v>
      </c>
      <c r="B271" s="21">
        <v>43674</v>
      </c>
      <c r="C271">
        <v>262</v>
      </c>
      <c r="D271">
        <v>16</v>
      </c>
      <c r="E271" t="s">
        <v>213</v>
      </c>
      <c r="F271">
        <v>1</v>
      </c>
      <c r="G271">
        <v>2</v>
      </c>
      <c r="H271">
        <v>262</v>
      </c>
      <c r="I271" t="s">
        <v>215</v>
      </c>
      <c r="J271" s="22">
        <f>COUNTIF($C217:C$682,C271)</f>
        <v>1</v>
      </c>
      <c r="K271" s="23">
        <v>1</v>
      </c>
      <c r="L271">
        <f t="shared" si="39"/>
        <v>16</v>
      </c>
      <c r="M271" s="24">
        <v>1</v>
      </c>
      <c r="N271" s="24">
        <v>6</v>
      </c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5">
        <v>1</v>
      </c>
      <c r="AK271" s="26">
        <v>1</v>
      </c>
      <c r="AL271" s="27">
        <v>0</v>
      </c>
      <c r="AM271" s="27">
        <v>2</v>
      </c>
      <c r="AN271" s="28">
        <f t="shared" si="34"/>
        <v>2</v>
      </c>
      <c r="AO271" s="29">
        <v>1</v>
      </c>
      <c r="AP271" s="30">
        <v>1</v>
      </c>
      <c r="AQ271" s="27">
        <v>6</v>
      </c>
      <c r="AR271" s="31">
        <v>1</v>
      </c>
      <c r="AS271" s="29">
        <v>1</v>
      </c>
      <c r="AT271" s="30">
        <v>1</v>
      </c>
      <c r="AU271" s="25"/>
      <c r="AV271" s="27"/>
      <c r="AW271" s="31">
        <v>1</v>
      </c>
      <c r="AX271" s="29">
        <v>1</v>
      </c>
      <c r="AY271" s="32"/>
      <c r="AZ271" s="25"/>
      <c r="BA271" s="33">
        <v>1</v>
      </c>
      <c r="BB271" s="31"/>
      <c r="BC271" s="31"/>
      <c r="BD271" s="34"/>
      <c r="BE271" s="26"/>
      <c r="BF271" s="26"/>
      <c r="BG271" s="26"/>
      <c r="BH271" s="27"/>
      <c r="BI271" s="27"/>
      <c r="BJ271" s="28"/>
      <c r="BK271" s="32">
        <v>2</v>
      </c>
      <c r="BL271" s="32">
        <v>5</v>
      </c>
      <c r="BM271" s="35">
        <f t="shared" si="35"/>
        <v>25</v>
      </c>
      <c r="BN271" s="29">
        <v>2</v>
      </c>
      <c r="BO271" s="25"/>
      <c r="BP271" s="36">
        <v>0</v>
      </c>
      <c r="BQ271" s="36">
        <v>8</v>
      </c>
      <c r="BR271" s="37">
        <f t="shared" si="40"/>
        <v>8</v>
      </c>
      <c r="BS271" s="38">
        <v>1</v>
      </c>
      <c r="BT271" s="38" t="s">
        <v>54</v>
      </c>
      <c r="BU271" s="40" t="s">
        <v>81</v>
      </c>
      <c r="BV271" s="39" t="s">
        <v>82</v>
      </c>
      <c r="BW271" s="39"/>
      <c r="BX271" s="39"/>
      <c r="BY271" s="39"/>
      <c r="BZ271" s="39" t="s">
        <v>83</v>
      </c>
      <c r="CA271" s="40">
        <v>3</v>
      </c>
      <c r="CB271" s="40">
        <v>3</v>
      </c>
      <c r="CC271" s="40">
        <v>3</v>
      </c>
      <c r="CD271" s="40"/>
      <c r="CE271" s="40"/>
      <c r="CF271" s="40"/>
      <c r="CG271" s="40">
        <v>1</v>
      </c>
      <c r="CH271" s="40">
        <v>1</v>
      </c>
      <c r="CI271" s="24"/>
      <c r="CJ271" s="24"/>
      <c r="CM271">
        <v>2</v>
      </c>
      <c r="CN271" s="40">
        <v>2</v>
      </c>
    </row>
    <row r="272" spans="1:92" x14ac:dyDescent="0.25">
      <c r="A272">
        <v>449</v>
      </c>
      <c r="B272" s="21">
        <v>43673</v>
      </c>
      <c r="C272">
        <v>251</v>
      </c>
      <c r="D272">
        <v>13</v>
      </c>
      <c r="E272" t="s">
        <v>139</v>
      </c>
      <c r="F272">
        <v>1</v>
      </c>
      <c r="G272">
        <v>2</v>
      </c>
      <c r="I272" t="s">
        <v>206</v>
      </c>
      <c r="J272" s="22">
        <f>COUNTIF($A120:C$754,C272)</f>
        <v>91</v>
      </c>
      <c r="K272" s="23"/>
      <c r="L272">
        <f t="shared" si="39"/>
        <v>13</v>
      </c>
      <c r="M272" s="24">
        <v>1</v>
      </c>
      <c r="N272" s="24">
        <v>3</v>
      </c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5">
        <v>1</v>
      </c>
      <c r="AK272" s="26">
        <v>1</v>
      </c>
      <c r="AL272" s="27">
        <v>3</v>
      </c>
      <c r="AM272" s="27">
        <v>8</v>
      </c>
      <c r="AN272" s="28">
        <f t="shared" si="34"/>
        <v>38</v>
      </c>
      <c r="AO272" s="29">
        <v>1</v>
      </c>
      <c r="AP272" s="30">
        <v>1</v>
      </c>
      <c r="AQ272" s="27">
        <v>2</v>
      </c>
      <c r="AR272" s="31">
        <v>1</v>
      </c>
      <c r="AS272" s="29">
        <v>1</v>
      </c>
      <c r="AT272" s="30">
        <v>1</v>
      </c>
      <c r="AU272" s="25"/>
      <c r="AV272" s="27">
        <v>1</v>
      </c>
      <c r="AW272" s="31"/>
      <c r="AX272" s="29"/>
      <c r="AY272" s="32">
        <v>1</v>
      </c>
      <c r="AZ272" s="25">
        <v>1</v>
      </c>
      <c r="BA272" s="33"/>
      <c r="BB272" s="31"/>
      <c r="BC272" s="31"/>
      <c r="BD272" s="34"/>
      <c r="BE272" s="26"/>
      <c r="BF272" s="26"/>
      <c r="BG272" s="26"/>
      <c r="BH272" s="27"/>
      <c r="BI272" s="27"/>
      <c r="BJ272" s="28"/>
      <c r="BK272" s="32">
        <v>2</v>
      </c>
      <c r="BL272" s="32">
        <v>5</v>
      </c>
      <c r="BM272" s="35">
        <f t="shared" si="35"/>
        <v>25</v>
      </c>
      <c r="BN272" s="29">
        <v>2</v>
      </c>
      <c r="BO272" s="25"/>
      <c r="BP272" s="36">
        <v>0</v>
      </c>
      <c r="BQ272" s="36">
        <v>2</v>
      </c>
      <c r="BR272" s="37">
        <f t="shared" si="40"/>
        <v>2</v>
      </c>
      <c r="BS272" s="38">
        <v>1</v>
      </c>
      <c r="BT272" s="38" t="s">
        <v>54</v>
      </c>
      <c r="BU272" t="s">
        <v>55</v>
      </c>
      <c r="BV272" s="24" t="s">
        <v>56</v>
      </c>
      <c r="BW272" s="24"/>
      <c r="BX272" s="24"/>
      <c r="BY272" s="24"/>
      <c r="BZ272" s="39" t="s">
        <v>57</v>
      </c>
      <c r="CA272" s="40">
        <v>5</v>
      </c>
      <c r="CB272" s="40">
        <v>5</v>
      </c>
      <c r="CC272" s="40">
        <v>5</v>
      </c>
      <c r="CD272" s="40"/>
      <c r="CE272" s="40"/>
      <c r="CF272" s="40"/>
      <c r="CG272" s="40">
        <v>3</v>
      </c>
      <c r="CH272" s="40">
        <v>1</v>
      </c>
      <c r="CM272">
        <v>2</v>
      </c>
      <c r="CN272" s="40">
        <v>1</v>
      </c>
    </row>
    <row r="273" spans="1:92" x14ac:dyDescent="0.25">
      <c r="A273">
        <v>471</v>
      </c>
      <c r="B273" s="21">
        <v>43673</v>
      </c>
      <c r="C273">
        <v>251</v>
      </c>
      <c r="D273">
        <v>20</v>
      </c>
      <c r="E273" t="s">
        <v>139</v>
      </c>
      <c r="F273">
        <v>1</v>
      </c>
      <c r="G273">
        <v>2</v>
      </c>
      <c r="I273" t="s">
        <v>206</v>
      </c>
      <c r="J273" s="22">
        <f>COUNTIF($A118:C$754,C273)</f>
        <v>91</v>
      </c>
      <c r="K273" s="23"/>
      <c r="L273">
        <f t="shared" si="39"/>
        <v>20</v>
      </c>
      <c r="M273" s="24">
        <v>2</v>
      </c>
      <c r="N273" s="24">
        <v>0</v>
      </c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5">
        <v>1</v>
      </c>
      <c r="AK273" s="26">
        <v>1</v>
      </c>
      <c r="AL273" s="27">
        <v>3</v>
      </c>
      <c r="AM273" s="27">
        <v>8</v>
      </c>
      <c r="AN273" s="28">
        <f t="shared" si="34"/>
        <v>38</v>
      </c>
      <c r="AO273" s="29">
        <v>1</v>
      </c>
      <c r="AP273" s="30">
        <v>1</v>
      </c>
      <c r="AQ273" s="27">
        <v>6</v>
      </c>
      <c r="AR273" s="31">
        <v>1</v>
      </c>
      <c r="AS273" s="29">
        <v>2</v>
      </c>
      <c r="AT273" s="30">
        <v>6</v>
      </c>
      <c r="AU273" s="25"/>
      <c r="AV273" s="27"/>
      <c r="AW273" s="31"/>
      <c r="AX273" s="29"/>
      <c r="AY273" s="32"/>
      <c r="AZ273" s="25">
        <v>1</v>
      </c>
      <c r="BA273" s="33"/>
      <c r="BB273" s="31"/>
      <c r="BC273" s="31"/>
      <c r="BD273" s="34"/>
      <c r="BE273" s="26"/>
      <c r="BF273" s="26"/>
      <c r="BG273" s="26"/>
      <c r="BH273" s="27"/>
      <c r="BI273" s="27"/>
      <c r="BJ273" s="28"/>
      <c r="BK273" s="32">
        <v>2</v>
      </c>
      <c r="BL273" s="32">
        <v>5</v>
      </c>
      <c r="BM273" s="35">
        <f t="shared" si="35"/>
        <v>25</v>
      </c>
      <c r="BN273" s="29">
        <v>2</v>
      </c>
      <c r="BO273" s="25"/>
      <c r="BP273" s="36">
        <v>0</v>
      </c>
      <c r="BQ273" s="36">
        <v>2</v>
      </c>
      <c r="BR273" s="37">
        <f t="shared" si="40"/>
        <v>2</v>
      </c>
      <c r="BS273" s="38">
        <v>1</v>
      </c>
      <c r="BT273" s="38" t="s">
        <v>54</v>
      </c>
      <c r="BU273" t="s">
        <v>55</v>
      </c>
      <c r="BV273" s="24" t="s">
        <v>56</v>
      </c>
      <c r="BW273" s="24"/>
      <c r="BX273" s="24"/>
      <c r="BY273" s="24"/>
      <c r="BZ273" s="39" t="s">
        <v>57</v>
      </c>
      <c r="CA273" s="40">
        <v>5</v>
      </c>
      <c r="CB273" s="40">
        <v>5</v>
      </c>
      <c r="CC273" s="40">
        <v>5</v>
      </c>
      <c r="CD273" s="40"/>
      <c r="CE273" s="40"/>
      <c r="CF273" s="40"/>
      <c r="CG273" s="40">
        <v>3</v>
      </c>
      <c r="CH273" s="40">
        <v>1</v>
      </c>
      <c r="CM273">
        <v>2</v>
      </c>
      <c r="CN273" s="40">
        <v>1</v>
      </c>
    </row>
    <row r="274" spans="1:92" x14ac:dyDescent="0.25">
      <c r="A274">
        <v>460</v>
      </c>
      <c r="B274" s="21">
        <v>43673</v>
      </c>
      <c r="C274">
        <v>251</v>
      </c>
      <c r="D274">
        <v>16</v>
      </c>
      <c r="E274" t="s">
        <v>139</v>
      </c>
      <c r="F274">
        <v>1</v>
      </c>
      <c r="G274">
        <v>2</v>
      </c>
      <c r="I274" t="s">
        <v>206</v>
      </c>
      <c r="J274" s="22">
        <f>COUNTIF($C72:C$754,C274)</f>
        <v>91</v>
      </c>
      <c r="K274" s="23"/>
      <c r="L274">
        <f t="shared" si="39"/>
        <v>16</v>
      </c>
      <c r="M274" s="24">
        <v>1</v>
      </c>
      <c r="N274" s="24">
        <v>6</v>
      </c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5">
        <v>1</v>
      </c>
      <c r="AK274" s="26">
        <v>2</v>
      </c>
      <c r="AL274" s="27">
        <v>0</v>
      </c>
      <c r="AM274" s="27">
        <v>1</v>
      </c>
      <c r="AN274" s="28">
        <f t="shared" si="34"/>
        <v>1</v>
      </c>
      <c r="AO274" s="29">
        <v>4</v>
      </c>
      <c r="AP274" s="30">
        <v>1</v>
      </c>
      <c r="AQ274" s="27">
        <v>5</v>
      </c>
      <c r="AR274" s="31">
        <v>6</v>
      </c>
      <c r="AS274" s="29">
        <v>2</v>
      </c>
      <c r="AT274" s="30">
        <v>2</v>
      </c>
      <c r="AU274" s="25"/>
      <c r="AV274" s="27"/>
      <c r="AW274" s="31"/>
      <c r="AX274" s="29"/>
      <c r="AY274" s="32"/>
      <c r="AZ274" s="25"/>
      <c r="BA274" s="33"/>
      <c r="BB274" s="31"/>
      <c r="BC274" s="31"/>
      <c r="BD274" s="34"/>
      <c r="BE274" s="26"/>
      <c r="BF274" s="26"/>
      <c r="BG274" s="26"/>
      <c r="BH274" s="27"/>
      <c r="BI274" s="27"/>
      <c r="BJ274" s="28"/>
      <c r="BK274" s="32">
        <v>2</v>
      </c>
      <c r="BL274" s="32">
        <v>5</v>
      </c>
      <c r="BM274" s="35">
        <f t="shared" si="35"/>
        <v>25</v>
      </c>
      <c r="BN274" s="29">
        <v>2</v>
      </c>
      <c r="BO274" s="25"/>
      <c r="BP274" s="36">
        <v>0</v>
      </c>
      <c r="BQ274" s="36">
        <v>7</v>
      </c>
      <c r="BR274" s="37">
        <f t="shared" si="40"/>
        <v>7</v>
      </c>
      <c r="BS274" s="38">
        <v>5</v>
      </c>
      <c r="BT274" s="38" t="s">
        <v>76</v>
      </c>
      <c r="BU274" s="40" t="s">
        <v>77</v>
      </c>
      <c r="BV274" s="39" t="s">
        <v>78</v>
      </c>
      <c r="BW274" s="39"/>
      <c r="BX274" s="39"/>
      <c r="BY274" s="39"/>
      <c r="BZ274" s="39" t="s">
        <v>79</v>
      </c>
      <c r="CA274" s="40">
        <v>4</v>
      </c>
      <c r="CB274" s="40">
        <v>4</v>
      </c>
      <c r="CC274" s="40">
        <v>4</v>
      </c>
      <c r="CD274" s="40"/>
      <c r="CE274" s="40"/>
      <c r="CF274" s="40"/>
      <c r="CG274" s="40">
        <v>2</v>
      </c>
      <c r="CH274" s="40">
        <v>2</v>
      </c>
      <c r="CI274" s="24"/>
      <c r="CJ274" s="24"/>
      <c r="CM274">
        <v>2</v>
      </c>
      <c r="CN274" s="40">
        <v>1</v>
      </c>
    </row>
    <row r="275" spans="1:92" x14ac:dyDescent="0.25">
      <c r="A275">
        <v>461</v>
      </c>
      <c r="B275" s="21">
        <v>43673</v>
      </c>
      <c r="C275">
        <v>251</v>
      </c>
      <c r="D275">
        <v>16</v>
      </c>
      <c r="E275" t="s">
        <v>139</v>
      </c>
      <c r="F275">
        <v>1</v>
      </c>
      <c r="G275">
        <v>2</v>
      </c>
      <c r="I275" t="s">
        <v>206</v>
      </c>
      <c r="J275" s="22">
        <f>COUNTIF($C$149:C427,C275)</f>
        <v>91</v>
      </c>
      <c r="K275" s="23"/>
      <c r="L275">
        <f t="shared" si="39"/>
        <v>16</v>
      </c>
      <c r="M275" s="24">
        <v>1</v>
      </c>
      <c r="N275" s="24">
        <v>6</v>
      </c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5">
        <v>1</v>
      </c>
      <c r="AK275" s="26">
        <v>2</v>
      </c>
      <c r="AL275" s="27">
        <v>0</v>
      </c>
      <c r="AM275" s="27">
        <v>1</v>
      </c>
      <c r="AN275" s="28">
        <f t="shared" si="34"/>
        <v>1</v>
      </c>
      <c r="AO275" s="29">
        <v>5</v>
      </c>
      <c r="AP275" s="30">
        <v>1</v>
      </c>
      <c r="AQ275" s="27">
        <v>6</v>
      </c>
      <c r="AR275" s="31">
        <v>1</v>
      </c>
      <c r="AS275" s="29">
        <v>4</v>
      </c>
      <c r="AT275" s="30">
        <v>4</v>
      </c>
      <c r="AU275" s="25"/>
      <c r="AV275" s="27"/>
      <c r="AW275" s="31"/>
      <c r="AX275" s="29"/>
      <c r="AY275" s="32"/>
      <c r="AZ275" s="25"/>
      <c r="BA275" s="33"/>
      <c r="BB275" s="31"/>
      <c r="BC275" s="31"/>
      <c r="BD275" s="34"/>
      <c r="BE275" s="26"/>
      <c r="BF275" s="26"/>
      <c r="BG275" s="26"/>
      <c r="BH275" s="27"/>
      <c r="BI275" s="27"/>
      <c r="BJ275" s="28"/>
      <c r="BK275" s="32">
        <v>2</v>
      </c>
      <c r="BL275" s="32">
        <v>5</v>
      </c>
      <c r="BM275" s="35">
        <f t="shared" si="35"/>
        <v>25</v>
      </c>
      <c r="BN275" s="29">
        <v>2</v>
      </c>
      <c r="BO275" s="25"/>
      <c r="BP275" s="36">
        <v>0</v>
      </c>
      <c r="BQ275" s="36">
        <v>8</v>
      </c>
      <c r="BR275" s="37">
        <f t="shared" si="40"/>
        <v>8</v>
      </c>
      <c r="BS275" s="38">
        <v>1</v>
      </c>
      <c r="BT275" s="38" t="s">
        <v>54</v>
      </c>
      <c r="BU275" s="40" t="s">
        <v>77</v>
      </c>
      <c r="BV275" s="39" t="s">
        <v>78</v>
      </c>
      <c r="BW275" s="39"/>
      <c r="BX275" s="39"/>
      <c r="BY275" s="39"/>
      <c r="BZ275" s="39" t="s">
        <v>79</v>
      </c>
      <c r="CA275" s="40">
        <v>4</v>
      </c>
      <c r="CB275" s="40">
        <v>4</v>
      </c>
      <c r="CC275" s="40">
        <v>4</v>
      </c>
      <c r="CD275" s="40"/>
      <c r="CE275" s="40"/>
      <c r="CF275" s="40"/>
      <c r="CG275" s="40">
        <v>2</v>
      </c>
      <c r="CH275" s="40">
        <v>2</v>
      </c>
      <c r="CI275" s="24"/>
      <c r="CJ275" s="24"/>
      <c r="CM275">
        <v>2</v>
      </c>
      <c r="CN275" s="40">
        <v>1</v>
      </c>
    </row>
    <row r="276" spans="1:92" x14ac:dyDescent="0.25">
      <c r="A276">
        <v>463</v>
      </c>
      <c r="B276" s="21">
        <v>43673</v>
      </c>
      <c r="C276">
        <v>251</v>
      </c>
      <c r="D276">
        <v>188</v>
      </c>
      <c r="E276" t="s">
        <v>139</v>
      </c>
      <c r="F276">
        <v>1</v>
      </c>
      <c r="G276">
        <v>2</v>
      </c>
      <c r="I276" t="s">
        <v>205</v>
      </c>
      <c r="J276" s="22">
        <f>COUNTIF($C$150:C427,C276)</f>
        <v>91</v>
      </c>
      <c r="K276" s="23"/>
      <c r="L276">
        <f t="shared" si="39"/>
        <v>188</v>
      </c>
      <c r="M276" s="24">
        <v>1</v>
      </c>
      <c r="N276" s="24">
        <v>8</v>
      </c>
      <c r="O276" s="24">
        <v>8</v>
      </c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5">
        <v>1</v>
      </c>
      <c r="AK276" s="26">
        <v>1</v>
      </c>
      <c r="AL276" s="27">
        <v>4</v>
      </c>
      <c r="AM276" s="27">
        <v>0</v>
      </c>
      <c r="AN276" s="28">
        <f t="shared" si="34"/>
        <v>40</v>
      </c>
      <c r="AO276" s="29">
        <v>4</v>
      </c>
      <c r="AP276" s="30">
        <v>1</v>
      </c>
      <c r="AQ276" s="27">
        <v>1</v>
      </c>
      <c r="AR276" s="31">
        <v>1</v>
      </c>
      <c r="AS276" s="29">
        <v>6</v>
      </c>
      <c r="AT276" s="30">
        <v>6</v>
      </c>
      <c r="AU276" s="25"/>
      <c r="AV276" s="27"/>
      <c r="AW276" s="31"/>
      <c r="AX276" s="29"/>
      <c r="AY276" s="32"/>
      <c r="AZ276" s="25"/>
      <c r="BA276" s="33"/>
      <c r="BB276" s="31"/>
      <c r="BC276" s="31"/>
      <c r="BD276" s="34"/>
      <c r="BE276" s="26"/>
      <c r="BF276" s="26"/>
      <c r="BG276" s="26"/>
      <c r="BH276" s="27"/>
      <c r="BI276" s="27"/>
      <c r="BJ276" s="28"/>
      <c r="BK276" s="32">
        <v>2</v>
      </c>
      <c r="BL276" s="32">
        <v>5</v>
      </c>
      <c r="BM276" s="35">
        <f t="shared" si="35"/>
        <v>25</v>
      </c>
      <c r="BN276" s="29">
        <v>2</v>
      </c>
      <c r="BO276" s="25"/>
      <c r="BP276" s="36"/>
      <c r="BQ276" s="36"/>
      <c r="BR276" s="59">
        <v>32</v>
      </c>
      <c r="BS276" s="27" t="s">
        <v>190</v>
      </c>
      <c r="BT276" s="38" t="s">
        <v>76</v>
      </c>
      <c r="BU276" s="40" t="s">
        <v>77</v>
      </c>
      <c r="BV276" s="39" t="s">
        <v>78</v>
      </c>
      <c r="BW276" s="39"/>
      <c r="BX276" s="39"/>
      <c r="BY276" s="39"/>
      <c r="BZ276" s="39" t="s">
        <v>79</v>
      </c>
      <c r="CA276" s="40">
        <v>4</v>
      </c>
      <c r="CB276" s="40">
        <v>4</v>
      </c>
      <c r="CC276" s="40">
        <v>4</v>
      </c>
      <c r="CD276" s="40"/>
      <c r="CE276" s="40"/>
      <c r="CF276" s="40"/>
      <c r="CG276" s="40">
        <v>2</v>
      </c>
      <c r="CH276" s="40">
        <v>2</v>
      </c>
      <c r="CI276" s="24"/>
      <c r="CJ276" s="24"/>
      <c r="CM276">
        <v>2</v>
      </c>
      <c r="CN276" s="40">
        <v>1</v>
      </c>
    </row>
    <row r="277" spans="1:92" x14ac:dyDescent="0.25">
      <c r="A277">
        <v>494</v>
      </c>
      <c r="B277" s="21">
        <v>43673</v>
      </c>
      <c r="C277">
        <v>251</v>
      </c>
      <c r="D277">
        <v>30</v>
      </c>
      <c r="E277" t="s">
        <v>139</v>
      </c>
      <c r="F277">
        <v>1</v>
      </c>
      <c r="G277">
        <v>2</v>
      </c>
      <c r="I277" t="s">
        <v>205</v>
      </c>
      <c r="J277" s="22">
        <f>COUNTIF($C89:C$754,C277)</f>
        <v>91</v>
      </c>
      <c r="K277" s="23"/>
      <c r="L277">
        <f t="shared" si="39"/>
        <v>30</v>
      </c>
      <c r="M277" s="24">
        <v>3</v>
      </c>
      <c r="N277" s="24">
        <v>0</v>
      </c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5">
        <v>1</v>
      </c>
      <c r="AK277" s="26">
        <v>2</v>
      </c>
      <c r="AL277" s="27">
        <v>0</v>
      </c>
      <c r="AM277" s="27">
        <v>1</v>
      </c>
      <c r="AN277" s="28">
        <f t="shared" si="34"/>
        <v>1</v>
      </c>
      <c r="AO277" s="29">
        <v>4</v>
      </c>
      <c r="AP277" s="30">
        <v>1</v>
      </c>
      <c r="AQ277" s="27">
        <v>1</v>
      </c>
      <c r="AR277" s="31">
        <v>1</v>
      </c>
      <c r="AS277" s="29">
        <v>4</v>
      </c>
      <c r="AT277" s="30">
        <v>4</v>
      </c>
      <c r="AU277" s="25"/>
      <c r="AV277" s="27"/>
      <c r="AW277" s="31"/>
      <c r="AX277" s="29"/>
      <c r="AY277" s="32"/>
      <c r="AZ277" s="25"/>
      <c r="BA277" s="33"/>
      <c r="BB277" s="31"/>
      <c r="BC277" s="31"/>
      <c r="BD277" s="34"/>
      <c r="BE277" s="26"/>
      <c r="BF277" s="26"/>
      <c r="BG277" s="26"/>
      <c r="BH277" s="27"/>
      <c r="BI277" s="27"/>
      <c r="BJ277" s="28"/>
      <c r="BK277" s="32">
        <v>2</v>
      </c>
      <c r="BL277" s="32">
        <v>5</v>
      </c>
      <c r="BM277" s="35">
        <f t="shared" si="35"/>
        <v>25</v>
      </c>
      <c r="BN277" s="29">
        <v>2</v>
      </c>
      <c r="BO277" s="25"/>
      <c r="BP277" s="36">
        <v>0</v>
      </c>
      <c r="BQ277" s="36">
        <v>7</v>
      </c>
      <c r="BR277" s="37">
        <f>--_xlfn.CONCAT(BP277:BQ277)</f>
        <v>7</v>
      </c>
      <c r="BS277" s="38">
        <v>5</v>
      </c>
      <c r="BT277" s="38" t="s">
        <v>76</v>
      </c>
      <c r="BU277" s="40" t="s">
        <v>77</v>
      </c>
      <c r="BV277" s="39" t="s">
        <v>78</v>
      </c>
      <c r="BW277" s="39"/>
      <c r="BX277" s="39"/>
      <c r="BY277" s="39"/>
      <c r="BZ277" s="39" t="s">
        <v>79</v>
      </c>
      <c r="CA277" s="40">
        <v>4</v>
      </c>
      <c r="CB277" s="40">
        <v>4</v>
      </c>
      <c r="CC277" s="40">
        <v>4</v>
      </c>
      <c r="CD277" s="40"/>
      <c r="CE277" s="40"/>
      <c r="CF277" s="40"/>
      <c r="CG277" s="40">
        <v>2</v>
      </c>
      <c r="CH277" s="40">
        <v>2</v>
      </c>
      <c r="CI277" s="24"/>
      <c r="CJ277" s="24"/>
      <c r="CM277">
        <v>2</v>
      </c>
      <c r="CN277" s="40">
        <v>1</v>
      </c>
    </row>
    <row r="278" spans="1:92" x14ac:dyDescent="0.25">
      <c r="A278">
        <v>439</v>
      </c>
      <c r="B278" s="21">
        <v>43673</v>
      </c>
      <c r="C278">
        <v>251</v>
      </c>
      <c r="D278">
        <v>10</v>
      </c>
      <c r="E278" t="s">
        <v>139</v>
      </c>
      <c r="F278">
        <v>1</v>
      </c>
      <c r="G278">
        <v>2</v>
      </c>
      <c r="I278" t="s">
        <v>206</v>
      </c>
      <c r="J278" s="22">
        <f>COUNTIF($C$18:C534,C278)</f>
        <v>91</v>
      </c>
      <c r="K278" s="23"/>
      <c r="L278">
        <f t="shared" si="39"/>
        <v>10</v>
      </c>
      <c r="M278" s="24">
        <v>1</v>
      </c>
      <c r="N278" s="24">
        <v>0</v>
      </c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5">
        <v>1</v>
      </c>
      <c r="AK278" s="26">
        <v>2</v>
      </c>
      <c r="AL278" s="27">
        <v>0</v>
      </c>
      <c r="AM278" s="27">
        <v>3</v>
      </c>
      <c r="AN278" s="28">
        <f t="shared" si="34"/>
        <v>3</v>
      </c>
      <c r="AO278" s="29">
        <v>1</v>
      </c>
      <c r="AP278" s="30">
        <v>1</v>
      </c>
      <c r="AQ278" s="27">
        <v>1</v>
      </c>
      <c r="AR278" s="31">
        <v>6</v>
      </c>
      <c r="AS278" s="29">
        <v>3</v>
      </c>
      <c r="AT278" s="30">
        <v>2</v>
      </c>
      <c r="AU278" s="25"/>
      <c r="AV278" s="27"/>
      <c r="AW278" s="31"/>
      <c r="AX278" s="29"/>
      <c r="AY278" s="32"/>
      <c r="AZ278" s="25"/>
      <c r="BA278" s="33"/>
      <c r="BB278" s="31"/>
      <c r="BC278" s="31"/>
      <c r="BD278" s="34"/>
      <c r="BE278" s="26"/>
      <c r="BF278" s="26"/>
      <c r="BG278" s="26"/>
      <c r="BH278" s="27"/>
      <c r="BI278" s="27"/>
      <c r="BJ278" s="28"/>
      <c r="BK278" s="32">
        <v>2</v>
      </c>
      <c r="BL278" s="32">
        <v>5</v>
      </c>
      <c r="BM278" s="35">
        <f t="shared" si="35"/>
        <v>25</v>
      </c>
      <c r="BN278" s="29">
        <v>2</v>
      </c>
      <c r="BO278" s="25"/>
      <c r="BP278" s="36">
        <v>0</v>
      </c>
      <c r="BQ278" s="36">
        <v>5</v>
      </c>
      <c r="BR278" s="37">
        <f>--_xlfn.CONCAT(BP278:BQ278)</f>
        <v>5</v>
      </c>
      <c r="BS278" s="38">
        <v>10</v>
      </c>
      <c r="BT278" s="38" t="s">
        <v>60</v>
      </c>
      <c r="BU278" s="40" t="s">
        <v>61</v>
      </c>
      <c r="BV278" s="39" t="s">
        <v>62</v>
      </c>
      <c r="BW278" s="39"/>
      <c r="BX278" s="39"/>
      <c r="BY278" s="39"/>
      <c r="BZ278" s="39" t="s">
        <v>63</v>
      </c>
      <c r="CA278" s="40">
        <v>11</v>
      </c>
      <c r="CB278" s="40">
        <v>12</v>
      </c>
      <c r="CC278" s="40">
        <v>11</v>
      </c>
      <c r="CD278" s="40"/>
      <c r="CE278" s="40"/>
      <c r="CF278" s="40"/>
      <c r="CG278" s="40">
        <v>6</v>
      </c>
      <c r="CH278" s="40">
        <v>5</v>
      </c>
      <c r="CI278" s="24" t="s">
        <v>64</v>
      </c>
      <c r="CM278">
        <v>2</v>
      </c>
      <c r="CN278" s="40">
        <v>1</v>
      </c>
    </row>
    <row r="279" spans="1:92" x14ac:dyDescent="0.25">
      <c r="A279">
        <v>451</v>
      </c>
      <c r="B279" s="21">
        <v>43673</v>
      </c>
      <c r="C279">
        <v>251</v>
      </c>
      <c r="D279">
        <v>13</v>
      </c>
      <c r="E279" t="s">
        <v>139</v>
      </c>
      <c r="F279">
        <v>1</v>
      </c>
      <c r="G279">
        <v>2</v>
      </c>
      <c r="H279">
        <v>251</v>
      </c>
      <c r="I279" t="s">
        <v>206</v>
      </c>
      <c r="J279" s="22">
        <f>COUNTIF($C$20:C533,C279)</f>
        <v>91</v>
      </c>
      <c r="K279" s="23">
        <v>17</v>
      </c>
      <c r="L279">
        <f t="shared" si="39"/>
        <v>13</v>
      </c>
      <c r="M279" s="24">
        <v>1</v>
      </c>
      <c r="N279" s="24">
        <v>3</v>
      </c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5">
        <v>1</v>
      </c>
      <c r="AK279" s="26">
        <v>2</v>
      </c>
      <c r="AL279" s="27">
        <v>0</v>
      </c>
      <c r="AM279" s="27">
        <v>1</v>
      </c>
      <c r="AN279" s="28">
        <f t="shared" si="34"/>
        <v>1</v>
      </c>
      <c r="AO279" s="29">
        <v>1</v>
      </c>
      <c r="AP279" s="30">
        <v>1</v>
      </c>
      <c r="AQ279" s="27">
        <v>7</v>
      </c>
      <c r="AR279" s="31">
        <v>1</v>
      </c>
      <c r="AS279" s="29">
        <v>4</v>
      </c>
      <c r="AT279" s="30">
        <v>4</v>
      </c>
      <c r="AU279" s="25"/>
      <c r="AV279" s="27"/>
      <c r="AW279" s="31"/>
      <c r="AX279" s="29"/>
      <c r="AY279" s="32"/>
      <c r="AZ279" s="25"/>
      <c r="BA279" s="33">
        <v>2</v>
      </c>
      <c r="BB279" s="31">
        <v>2</v>
      </c>
      <c r="BC279" s="31">
        <v>2</v>
      </c>
      <c r="BD279" s="34">
        <f>--_xlfn.CONCAT(BB279:BC279)</f>
        <v>22</v>
      </c>
      <c r="BE279" s="26"/>
      <c r="BF279" s="26"/>
      <c r="BG279" s="26"/>
      <c r="BH279" s="27"/>
      <c r="BI279" s="27"/>
      <c r="BJ279" s="28"/>
      <c r="BK279" s="32">
        <v>2</v>
      </c>
      <c r="BL279" s="32">
        <v>5</v>
      </c>
      <c r="BM279" s="35">
        <f t="shared" si="35"/>
        <v>25</v>
      </c>
      <c r="BN279" s="29">
        <v>2</v>
      </c>
      <c r="BO279" s="25"/>
      <c r="BP279" s="36">
        <v>0</v>
      </c>
      <c r="BQ279" s="36">
        <v>5</v>
      </c>
      <c r="BR279" s="37">
        <f>--_xlfn.CONCAT(BP279:BQ279)</f>
        <v>5</v>
      </c>
      <c r="BS279" s="38">
        <v>10</v>
      </c>
      <c r="BT279" s="38" t="s">
        <v>60</v>
      </c>
      <c r="BU279" s="40" t="s">
        <v>61</v>
      </c>
      <c r="BV279" s="39" t="s">
        <v>62</v>
      </c>
      <c r="BW279" s="38">
        <v>22</v>
      </c>
      <c r="BX279" s="38" t="s">
        <v>95</v>
      </c>
      <c r="BY279" s="43" t="s">
        <v>189</v>
      </c>
      <c r="BZ279" s="39" t="s">
        <v>63</v>
      </c>
      <c r="CA279" s="40">
        <v>11</v>
      </c>
      <c r="CB279" s="40">
        <v>12</v>
      </c>
      <c r="CC279" s="40">
        <v>11</v>
      </c>
      <c r="CD279" s="40"/>
      <c r="CE279" s="40"/>
      <c r="CF279" s="40"/>
      <c r="CG279" s="40">
        <v>6</v>
      </c>
      <c r="CH279" s="40">
        <v>5</v>
      </c>
      <c r="CI279" s="24" t="s">
        <v>64</v>
      </c>
      <c r="CM279">
        <v>2</v>
      </c>
      <c r="CN279" s="40">
        <v>1</v>
      </c>
    </row>
    <row r="280" spans="1:92" x14ac:dyDescent="0.25">
      <c r="A280">
        <v>469</v>
      </c>
      <c r="B280" s="21">
        <v>43673</v>
      </c>
      <c r="C280">
        <v>251</v>
      </c>
      <c r="D280">
        <v>20</v>
      </c>
      <c r="E280" t="s">
        <v>139</v>
      </c>
      <c r="F280">
        <v>1</v>
      </c>
      <c r="G280">
        <v>2</v>
      </c>
      <c r="I280" t="s">
        <v>206</v>
      </c>
      <c r="J280" s="22">
        <f>COUNTIF($C$73:C505,C280)</f>
        <v>91</v>
      </c>
      <c r="K280" s="22"/>
      <c r="L280">
        <f t="shared" si="39"/>
        <v>20</v>
      </c>
      <c r="M280" s="24">
        <v>2</v>
      </c>
      <c r="N280" s="24">
        <v>0</v>
      </c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5">
        <v>1</v>
      </c>
      <c r="AK280" s="26">
        <v>1</v>
      </c>
      <c r="AL280" s="27">
        <v>3</v>
      </c>
      <c r="AM280" s="27">
        <v>8</v>
      </c>
      <c r="AN280" s="28">
        <f t="shared" si="34"/>
        <v>38</v>
      </c>
      <c r="AO280" s="29">
        <v>1</v>
      </c>
      <c r="AP280" s="30">
        <v>1</v>
      </c>
      <c r="AQ280" s="27">
        <v>2</v>
      </c>
      <c r="AR280" s="31">
        <v>1</v>
      </c>
      <c r="AS280" s="29">
        <v>2</v>
      </c>
      <c r="AT280" s="30">
        <v>3</v>
      </c>
      <c r="AU280" s="25"/>
      <c r="AV280" s="27"/>
      <c r="AW280" s="31"/>
      <c r="AX280" s="29"/>
      <c r="AY280" s="32"/>
      <c r="AZ280" s="25"/>
      <c r="BA280" s="33"/>
      <c r="BB280" s="31"/>
      <c r="BC280" s="31"/>
      <c r="BD280" s="34"/>
      <c r="BE280" s="26"/>
      <c r="BF280" s="26"/>
      <c r="BG280" s="26"/>
      <c r="BH280" s="27"/>
      <c r="BI280" s="27"/>
      <c r="BJ280" s="28"/>
      <c r="BK280" s="32">
        <v>2</v>
      </c>
      <c r="BL280" s="32">
        <v>5</v>
      </c>
      <c r="BM280" s="35">
        <f t="shared" si="35"/>
        <v>25</v>
      </c>
      <c r="BN280" s="29">
        <v>2</v>
      </c>
      <c r="BO280" s="25"/>
      <c r="BP280" s="36">
        <v>1</v>
      </c>
      <c r="BQ280" s="36">
        <v>3</v>
      </c>
      <c r="BR280" s="37">
        <f>--_xlfn.CONCAT(BP280:BQ280)</f>
        <v>13</v>
      </c>
      <c r="BS280" s="38">
        <v>11</v>
      </c>
      <c r="BT280" s="38" t="s">
        <v>76</v>
      </c>
      <c r="BU280" s="40" t="s">
        <v>134</v>
      </c>
      <c r="BV280" s="39" t="s">
        <v>135</v>
      </c>
      <c r="BW280" s="39"/>
      <c r="BX280" s="39"/>
      <c r="BY280" s="39"/>
      <c r="BZ280" s="39" t="s">
        <v>159</v>
      </c>
      <c r="CA280" s="40" t="s">
        <v>160</v>
      </c>
      <c r="CB280" s="40">
        <v>10</v>
      </c>
      <c r="CC280" s="40" t="s">
        <v>160</v>
      </c>
      <c r="CD280" s="40"/>
      <c r="CE280" s="40"/>
      <c r="CF280" s="40"/>
      <c r="CG280" s="40">
        <v>10</v>
      </c>
      <c r="CH280" s="40">
        <v>6</v>
      </c>
      <c r="CI280" s="24"/>
      <c r="CJ280" s="24"/>
      <c r="CM280">
        <v>2</v>
      </c>
      <c r="CN280" s="40">
        <v>1</v>
      </c>
    </row>
    <row r="281" spans="1:92" x14ac:dyDescent="0.25">
      <c r="A281">
        <v>501</v>
      </c>
      <c r="B281" s="21">
        <v>43673</v>
      </c>
      <c r="C281">
        <v>251</v>
      </c>
      <c r="D281">
        <v>40</v>
      </c>
      <c r="E281" t="s">
        <v>139</v>
      </c>
      <c r="F281">
        <v>1</v>
      </c>
      <c r="G281">
        <v>2</v>
      </c>
      <c r="I281" t="s">
        <v>205</v>
      </c>
      <c r="J281" s="22">
        <f>COUNTIF($C$78:C501,C281)</f>
        <v>91</v>
      </c>
      <c r="K281" s="22"/>
      <c r="L281">
        <f t="shared" si="39"/>
        <v>40</v>
      </c>
      <c r="M281" s="24">
        <v>4</v>
      </c>
      <c r="N281" s="24">
        <v>0</v>
      </c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5">
        <v>1</v>
      </c>
      <c r="AK281" s="26">
        <v>1</v>
      </c>
      <c r="AL281" s="27">
        <v>4</v>
      </c>
      <c r="AM281" s="27">
        <v>3</v>
      </c>
      <c r="AN281" s="28">
        <f t="shared" si="34"/>
        <v>43</v>
      </c>
      <c r="AO281" s="29">
        <v>1</v>
      </c>
      <c r="AP281" s="30">
        <v>1</v>
      </c>
      <c r="AQ281" s="27">
        <v>1</v>
      </c>
      <c r="AR281" s="31">
        <v>1</v>
      </c>
      <c r="AS281" s="29">
        <v>2</v>
      </c>
      <c r="AT281" s="30">
        <v>3</v>
      </c>
      <c r="AU281" s="25"/>
      <c r="AV281" s="27"/>
      <c r="AW281" s="31"/>
      <c r="AX281" s="29"/>
      <c r="AY281" s="32"/>
      <c r="AZ281" s="25"/>
      <c r="BA281" s="33"/>
      <c r="BB281" s="31"/>
      <c r="BC281" s="31"/>
      <c r="BD281" s="34"/>
      <c r="BE281" s="26"/>
      <c r="BF281" s="26"/>
      <c r="BG281" s="26"/>
      <c r="BH281" s="27"/>
      <c r="BI281" s="27"/>
      <c r="BJ281" s="28"/>
      <c r="BK281" s="32">
        <v>2</v>
      </c>
      <c r="BL281" s="32">
        <v>5</v>
      </c>
      <c r="BM281" s="35">
        <f t="shared" si="35"/>
        <v>25</v>
      </c>
      <c r="BN281" s="29">
        <v>2</v>
      </c>
      <c r="BO281" s="25"/>
      <c r="BP281" s="36"/>
      <c r="BQ281" s="36"/>
      <c r="BR281" s="59">
        <v>34</v>
      </c>
      <c r="BS281" s="38" t="s">
        <v>107</v>
      </c>
      <c r="BT281" s="38" t="s">
        <v>60</v>
      </c>
      <c r="BU281" s="40" t="s">
        <v>134</v>
      </c>
      <c r="BV281" s="39" t="s">
        <v>135</v>
      </c>
      <c r="BW281" s="39"/>
      <c r="BX281" s="39"/>
      <c r="BY281" s="39"/>
      <c r="BZ281" s="39" t="s">
        <v>159</v>
      </c>
      <c r="CA281" s="40" t="s">
        <v>160</v>
      </c>
      <c r="CB281" s="40">
        <v>10</v>
      </c>
      <c r="CC281" s="40" t="s">
        <v>160</v>
      </c>
      <c r="CD281" s="40"/>
      <c r="CE281" s="40"/>
      <c r="CF281" s="40"/>
      <c r="CG281" s="40">
        <v>10</v>
      </c>
      <c r="CH281" s="40">
        <v>6</v>
      </c>
      <c r="CI281" s="62">
        <v>34</v>
      </c>
      <c r="CJ281" s="24"/>
      <c r="CM281">
        <v>2</v>
      </c>
      <c r="CN281" s="40">
        <v>1</v>
      </c>
    </row>
    <row r="282" spans="1:92" x14ac:dyDescent="0.25">
      <c r="A282" s="40">
        <v>525</v>
      </c>
      <c r="B282" s="44">
        <v>43673</v>
      </c>
      <c r="C282" s="40">
        <v>251</v>
      </c>
      <c r="D282" s="40">
        <v>91</v>
      </c>
      <c r="E282" s="40" t="s">
        <v>139</v>
      </c>
      <c r="F282">
        <v>1</v>
      </c>
      <c r="G282">
        <v>2</v>
      </c>
      <c r="H282" s="40">
        <v>251</v>
      </c>
      <c r="I282" s="40" t="s">
        <v>216</v>
      </c>
      <c r="J282" s="45">
        <f>COUNTIF($C$143:C420,C282)</f>
        <v>91</v>
      </c>
      <c r="K282" s="46">
        <v>1</v>
      </c>
      <c r="L282" s="40">
        <f t="shared" si="39"/>
        <v>91</v>
      </c>
      <c r="M282" s="39">
        <v>9</v>
      </c>
      <c r="N282" s="39">
        <v>1</v>
      </c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47">
        <v>1</v>
      </c>
      <c r="AK282" s="48">
        <v>1</v>
      </c>
      <c r="AL282" s="38">
        <v>0</v>
      </c>
      <c r="AM282" s="38">
        <v>1</v>
      </c>
      <c r="AN282" s="49">
        <f t="shared" si="34"/>
        <v>1</v>
      </c>
      <c r="AO282" s="36">
        <v>1</v>
      </c>
      <c r="AP282" s="50">
        <v>1</v>
      </c>
      <c r="AQ282" s="38">
        <v>6</v>
      </c>
      <c r="AR282" s="51">
        <v>1</v>
      </c>
      <c r="AS282" s="36">
        <v>4</v>
      </c>
      <c r="AT282" s="50">
        <v>4</v>
      </c>
      <c r="AU282" s="47"/>
      <c r="AV282" s="38"/>
      <c r="AW282" s="51">
        <v>1</v>
      </c>
      <c r="AX282" s="36"/>
      <c r="AY282" s="52"/>
      <c r="AZ282" s="47" t="s">
        <v>217</v>
      </c>
      <c r="BA282" s="53">
        <v>3</v>
      </c>
      <c r="BB282" s="51"/>
      <c r="BC282" s="51"/>
      <c r="BD282" s="54"/>
      <c r="BE282" s="48"/>
      <c r="BF282" s="48"/>
      <c r="BG282" s="48"/>
      <c r="BH282" s="38"/>
      <c r="BI282" s="38"/>
      <c r="BJ282" s="49"/>
      <c r="BK282" s="52">
        <v>2</v>
      </c>
      <c r="BL282" s="52">
        <v>5</v>
      </c>
      <c r="BM282" s="55">
        <f t="shared" si="35"/>
        <v>25</v>
      </c>
      <c r="BN282" s="36">
        <v>2</v>
      </c>
      <c r="BO282" s="47"/>
      <c r="BP282" s="36"/>
      <c r="BQ282" s="36"/>
      <c r="BR282" s="57">
        <v>34</v>
      </c>
      <c r="BS282" s="38" t="s">
        <v>107</v>
      </c>
      <c r="BT282" s="38" t="s">
        <v>60</v>
      </c>
      <c r="BU282" s="40" t="s">
        <v>101</v>
      </c>
      <c r="BV282" s="39" t="s">
        <v>102</v>
      </c>
      <c r="BW282" s="39"/>
      <c r="BX282" s="39"/>
      <c r="BY282" s="39"/>
      <c r="BZ282" s="39" t="s">
        <v>83</v>
      </c>
      <c r="CA282" s="40">
        <v>3</v>
      </c>
      <c r="CB282" s="40">
        <v>3</v>
      </c>
      <c r="CC282" s="40">
        <v>3</v>
      </c>
      <c r="CD282" s="40"/>
      <c r="CE282" s="40"/>
      <c r="CF282" s="40"/>
      <c r="CG282" s="40">
        <v>1</v>
      </c>
      <c r="CH282" s="40">
        <v>1</v>
      </c>
      <c r="CI282" s="40"/>
      <c r="CJ282" s="40"/>
      <c r="CK282" s="40"/>
      <c r="CM282">
        <v>2</v>
      </c>
      <c r="CN282" s="40">
        <v>1</v>
      </c>
    </row>
    <row r="283" spans="1:92" x14ac:dyDescent="0.25">
      <c r="A283">
        <v>424</v>
      </c>
      <c r="B283" s="66">
        <v>43673</v>
      </c>
      <c r="C283">
        <v>248</v>
      </c>
      <c r="D283">
        <v>14</v>
      </c>
      <c r="E283" t="s">
        <v>139</v>
      </c>
      <c r="F283">
        <v>1</v>
      </c>
      <c r="G283">
        <v>2</v>
      </c>
      <c r="H283">
        <v>248</v>
      </c>
      <c r="I283" t="s">
        <v>210</v>
      </c>
      <c r="J283" s="22">
        <f>COUNTIF($C203:C$642,C283)</f>
        <v>4</v>
      </c>
      <c r="K283" s="23">
        <v>3</v>
      </c>
      <c r="L283">
        <f>--_xlfn.CONCAT(M283:N283)</f>
        <v>14</v>
      </c>
      <c r="M283" s="24">
        <v>1</v>
      </c>
      <c r="N283" s="24">
        <v>4</v>
      </c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5">
        <v>1</v>
      </c>
      <c r="AK283" s="26">
        <v>1</v>
      </c>
      <c r="AL283" s="27">
        <v>3</v>
      </c>
      <c r="AM283" s="27">
        <v>8</v>
      </c>
      <c r="AN283" s="28">
        <f t="shared" si="34"/>
        <v>38</v>
      </c>
      <c r="AO283" s="29">
        <v>5</v>
      </c>
      <c r="AP283" s="30">
        <v>1</v>
      </c>
      <c r="AQ283" s="27">
        <v>1</v>
      </c>
      <c r="AR283" s="31">
        <v>1</v>
      </c>
      <c r="AS283" s="29">
        <v>7</v>
      </c>
      <c r="AT283" s="30">
        <v>7</v>
      </c>
      <c r="AU283" s="25"/>
      <c r="AV283" s="27"/>
      <c r="AW283" s="31"/>
      <c r="AX283" s="29"/>
      <c r="AY283" s="32"/>
      <c r="AZ283" s="25"/>
      <c r="BA283" s="33"/>
      <c r="BB283" s="31"/>
      <c r="BC283" s="31"/>
      <c r="BD283" s="34"/>
      <c r="BE283" s="26"/>
      <c r="BF283" s="26"/>
      <c r="BG283" s="26"/>
      <c r="BH283" s="27"/>
      <c r="BI283" s="27"/>
      <c r="BJ283" s="28"/>
      <c r="BK283" s="32">
        <v>2</v>
      </c>
      <c r="BL283" s="32">
        <v>6</v>
      </c>
      <c r="BM283" s="35">
        <f t="shared" si="35"/>
        <v>26</v>
      </c>
      <c r="BN283" s="29">
        <v>1</v>
      </c>
      <c r="BO283" s="25"/>
      <c r="BP283" s="36"/>
      <c r="BQ283" s="36"/>
      <c r="BR283" s="57">
        <v>31</v>
      </c>
      <c r="BS283" s="38">
        <v>1</v>
      </c>
      <c r="BT283" s="38" t="s">
        <v>54</v>
      </c>
      <c r="BU283" s="40" t="s">
        <v>77</v>
      </c>
      <c r="BV283" s="39" t="s">
        <v>78</v>
      </c>
      <c r="BW283" s="39"/>
      <c r="BX283" s="39"/>
      <c r="BY283" s="39"/>
      <c r="BZ283" s="39" t="s">
        <v>79</v>
      </c>
      <c r="CA283" s="40">
        <v>4</v>
      </c>
      <c r="CB283" s="40">
        <v>4</v>
      </c>
      <c r="CC283" s="40">
        <v>4</v>
      </c>
      <c r="CD283" s="40"/>
      <c r="CE283" s="40"/>
      <c r="CF283" s="40"/>
      <c r="CG283" s="40">
        <v>2</v>
      </c>
      <c r="CH283" s="40">
        <v>2</v>
      </c>
      <c r="CI283" s="24"/>
      <c r="CM283">
        <v>2</v>
      </c>
      <c r="CN283" s="40">
        <v>2</v>
      </c>
    </row>
    <row r="284" spans="1:92" x14ac:dyDescent="0.25">
      <c r="A284">
        <v>433</v>
      </c>
      <c r="B284" s="66">
        <v>43673</v>
      </c>
      <c r="C284">
        <v>249</v>
      </c>
      <c r="D284">
        <v>48</v>
      </c>
      <c r="E284" t="s">
        <v>139</v>
      </c>
      <c r="F284">
        <v>1</v>
      </c>
      <c r="G284">
        <v>2</v>
      </c>
      <c r="I284" t="s">
        <v>207</v>
      </c>
      <c r="J284" s="22">
        <f>COUNTIF($C228:C$754,C284)</f>
        <v>9</v>
      </c>
      <c r="K284" s="23"/>
      <c r="L284">
        <f>--_xlfn.CONCAT(M284:N284)</f>
        <v>48</v>
      </c>
      <c r="M284" s="24">
        <v>4</v>
      </c>
      <c r="N284" s="24">
        <v>8</v>
      </c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5">
        <v>1</v>
      </c>
      <c r="AK284" s="26">
        <v>2</v>
      </c>
      <c r="AL284" s="27">
        <v>4</v>
      </c>
      <c r="AM284" s="27">
        <v>1</v>
      </c>
      <c r="AN284" s="28">
        <f t="shared" si="34"/>
        <v>41</v>
      </c>
      <c r="AO284" s="29">
        <v>4</v>
      </c>
      <c r="AP284" s="30">
        <v>1</v>
      </c>
      <c r="AQ284" s="27">
        <v>6</v>
      </c>
      <c r="AR284" s="31">
        <v>1</v>
      </c>
      <c r="AS284" s="29">
        <v>2</v>
      </c>
      <c r="AT284" s="30">
        <v>2</v>
      </c>
      <c r="AU284" s="25"/>
      <c r="AV284" s="27"/>
      <c r="AW284" s="31"/>
      <c r="AX284" s="29"/>
      <c r="AY284" s="32"/>
      <c r="AZ284" s="25"/>
      <c r="BA284" s="33"/>
      <c r="BB284" s="31"/>
      <c r="BC284" s="31"/>
      <c r="BD284" s="34"/>
      <c r="BE284" s="26"/>
      <c r="BF284" s="26"/>
      <c r="BG284" s="26"/>
      <c r="BH284" s="27"/>
      <c r="BI284" s="27"/>
      <c r="BJ284" s="28"/>
      <c r="BK284" s="32">
        <v>2</v>
      </c>
      <c r="BL284" s="32">
        <v>6</v>
      </c>
      <c r="BM284" s="35">
        <f t="shared" si="35"/>
        <v>26</v>
      </c>
      <c r="BN284" s="29">
        <v>2</v>
      </c>
      <c r="BO284" s="25"/>
      <c r="BP284" s="36"/>
      <c r="BQ284" s="36"/>
      <c r="BR284" s="59">
        <v>32</v>
      </c>
      <c r="BS284" s="27" t="s">
        <v>190</v>
      </c>
      <c r="BT284" s="38" t="s">
        <v>76</v>
      </c>
      <c r="BU284" s="40" t="s">
        <v>77</v>
      </c>
      <c r="BV284" s="39" t="s">
        <v>78</v>
      </c>
      <c r="BW284" s="39"/>
      <c r="BX284" s="39"/>
      <c r="BY284" s="39"/>
      <c r="BZ284" s="39" t="s">
        <v>79</v>
      </c>
      <c r="CA284" s="40">
        <v>4</v>
      </c>
      <c r="CB284" s="40">
        <v>4</v>
      </c>
      <c r="CC284" s="40">
        <v>4</v>
      </c>
      <c r="CD284" s="40"/>
      <c r="CE284" s="40"/>
      <c r="CF284" s="40"/>
      <c r="CG284" s="40">
        <v>2</v>
      </c>
      <c r="CH284" s="40">
        <v>2</v>
      </c>
      <c r="CI284" s="24"/>
      <c r="CJ284" s="24"/>
      <c r="CM284">
        <v>2</v>
      </c>
      <c r="CN284" s="40">
        <v>2</v>
      </c>
    </row>
    <row r="285" spans="1:92" x14ac:dyDescent="0.25">
      <c r="A285">
        <v>519</v>
      </c>
      <c r="B285" s="21">
        <v>43673</v>
      </c>
      <c r="C285">
        <v>251</v>
      </c>
      <c r="D285">
        <v>62</v>
      </c>
      <c r="E285" t="s">
        <v>139</v>
      </c>
      <c r="F285">
        <v>1</v>
      </c>
      <c r="G285">
        <v>2</v>
      </c>
      <c r="H285">
        <v>251</v>
      </c>
      <c r="I285" t="s">
        <v>205</v>
      </c>
      <c r="J285" s="22">
        <f>COUNTIF($C268:C$754,C285)</f>
        <v>63</v>
      </c>
      <c r="K285" s="23">
        <v>17</v>
      </c>
      <c r="L285">
        <f t="shared" ref="L285:L297" si="41">--_xlfn.CONCAT(M285:P285)</f>
        <v>62</v>
      </c>
      <c r="M285" s="24">
        <v>6</v>
      </c>
      <c r="N285" s="24">
        <v>2</v>
      </c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5">
        <v>1</v>
      </c>
      <c r="AK285" s="26">
        <v>2</v>
      </c>
      <c r="AL285" s="27">
        <v>4</v>
      </c>
      <c r="AM285" s="27">
        <v>0</v>
      </c>
      <c r="AN285" s="28">
        <f t="shared" si="34"/>
        <v>40</v>
      </c>
      <c r="AO285" s="29">
        <v>4</v>
      </c>
      <c r="AP285" s="30">
        <v>1</v>
      </c>
      <c r="AQ285" s="27">
        <v>5</v>
      </c>
      <c r="AR285" s="31">
        <v>1</v>
      </c>
      <c r="AS285" s="29">
        <v>2</v>
      </c>
      <c r="AT285" s="30">
        <v>2</v>
      </c>
      <c r="AU285" s="25"/>
      <c r="AV285" s="27"/>
      <c r="AW285" s="31"/>
      <c r="AX285" s="29"/>
      <c r="AY285" s="32">
        <v>1</v>
      </c>
      <c r="AZ285" s="25">
        <v>1</v>
      </c>
      <c r="BA285" s="33">
        <v>1</v>
      </c>
      <c r="BB285" s="31">
        <v>2</v>
      </c>
      <c r="BC285" s="31">
        <v>4</v>
      </c>
      <c r="BD285" s="34">
        <f>--_xlfn.CONCAT(BB285:BC285)</f>
        <v>24</v>
      </c>
      <c r="BE285" s="26"/>
      <c r="BF285" s="26"/>
      <c r="BG285" s="26"/>
      <c r="BH285" s="27"/>
      <c r="BI285" s="27"/>
      <c r="BJ285" s="28"/>
      <c r="BK285" s="32">
        <v>2</v>
      </c>
      <c r="BL285" s="32">
        <v>6</v>
      </c>
      <c r="BM285" s="35">
        <f t="shared" si="35"/>
        <v>26</v>
      </c>
      <c r="BN285" s="29">
        <v>2</v>
      </c>
      <c r="BO285" s="25"/>
      <c r="BP285" s="36"/>
      <c r="BQ285" s="36"/>
      <c r="BR285" s="59">
        <v>32</v>
      </c>
      <c r="BS285" s="27" t="s">
        <v>190</v>
      </c>
      <c r="BT285" s="38" t="s">
        <v>76</v>
      </c>
      <c r="BU285" s="40" t="s">
        <v>77</v>
      </c>
      <c r="BV285" s="39" t="s">
        <v>78</v>
      </c>
      <c r="BW285" s="38">
        <v>24</v>
      </c>
      <c r="BX285" s="38" t="s">
        <v>95</v>
      </c>
      <c r="BY285" s="43" t="s">
        <v>218</v>
      </c>
      <c r="BZ285" s="39" t="s">
        <v>79</v>
      </c>
      <c r="CA285" s="40">
        <v>4</v>
      </c>
      <c r="CB285" s="40">
        <v>4</v>
      </c>
      <c r="CC285" s="40">
        <v>4</v>
      </c>
      <c r="CD285" s="40"/>
      <c r="CE285" s="40"/>
      <c r="CF285" s="40"/>
      <c r="CG285" s="40">
        <v>2</v>
      </c>
      <c r="CH285" s="40">
        <v>2</v>
      </c>
      <c r="CI285" s="24"/>
      <c r="CJ285" s="24"/>
      <c r="CM285">
        <v>2</v>
      </c>
      <c r="CN285" s="40">
        <v>1</v>
      </c>
    </row>
    <row r="286" spans="1:92" x14ac:dyDescent="0.25">
      <c r="A286">
        <v>521</v>
      </c>
      <c r="B286" s="21">
        <v>43673</v>
      </c>
      <c r="C286">
        <v>251</v>
      </c>
      <c r="D286">
        <v>65</v>
      </c>
      <c r="E286" t="s">
        <v>139</v>
      </c>
      <c r="F286">
        <v>1</v>
      </c>
      <c r="G286">
        <v>2</v>
      </c>
      <c r="I286" t="s">
        <v>205</v>
      </c>
      <c r="J286" s="22">
        <f>COUNTIF($C$34:C526,C286)</f>
        <v>91</v>
      </c>
      <c r="K286" s="23"/>
      <c r="L286">
        <f t="shared" si="41"/>
        <v>65</v>
      </c>
      <c r="M286" s="24">
        <v>6</v>
      </c>
      <c r="N286" s="24">
        <v>5</v>
      </c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5">
        <v>1</v>
      </c>
      <c r="AK286" s="26">
        <v>2</v>
      </c>
      <c r="AL286" s="27">
        <v>0</v>
      </c>
      <c r="AM286" s="27">
        <v>3</v>
      </c>
      <c r="AN286" s="28">
        <f t="shared" si="34"/>
        <v>3</v>
      </c>
      <c r="AO286" s="29">
        <v>1</v>
      </c>
      <c r="AP286" s="30">
        <v>1</v>
      </c>
      <c r="AQ286" s="27">
        <v>3</v>
      </c>
      <c r="AR286" s="31">
        <v>1</v>
      </c>
      <c r="AS286" s="29">
        <v>3</v>
      </c>
      <c r="AT286" s="30">
        <v>4</v>
      </c>
      <c r="AU286" s="25"/>
      <c r="AV286" s="27"/>
      <c r="AW286" s="31"/>
      <c r="AX286" s="29"/>
      <c r="AY286" s="32">
        <v>1</v>
      </c>
      <c r="AZ286" s="25">
        <v>1</v>
      </c>
      <c r="BA286" s="33"/>
      <c r="BB286" s="31"/>
      <c r="BC286" s="31"/>
      <c r="BD286" s="34"/>
      <c r="BE286" s="26"/>
      <c r="BF286" s="26"/>
      <c r="BG286" s="26"/>
      <c r="BH286" s="27"/>
      <c r="BI286" s="27"/>
      <c r="BJ286" s="28"/>
      <c r="BK286" s="32">
        <v>2</v>
      </c>
      <c r="BL286" s="32">
        <v>6</v>
      </c>
      <c r="BM286" s="35">
        <f t="shared" si="35"/>
        <v>26</v>
      </c>
      <c r="BN286" s="29">
        <v>2</v>
      </c>
      <c r="BO286" s="25"/>
      <c r="BP286" s="36">
        <v>0</v>
      </c>
      <c r="BQ286" s="36">
        <v>1</v>
      </c>
      <c r="BR286" s="37">
        <f>--_xlfn.CONCAT(BP286:BQ286)</f>
        <v>1</v>
      </c>
      <c r="BS286" s="38">
        <v>10</v>
      </c>
      <c r="BT286" s="38" t="s">
        <v>60</v>
      </c>
      <c r="BU286" s="40" t="s">
        <v>61</v>
      </c>
      <c r="BV286" s="39" t="s">
        <v>62</v>
      </c>
      <c r="BW286" s="39"/>
      <c r="BX286" s="39"/>
      <c r="BY286" s="39"/>
      <c r="BZ286" s="39" t="s">
        <v>63</v>
      </c>
      <c r="CA286" s="40">
        <v>11</v>
      </c>
      <c r="CB286" s="40">
        <v>12</v>
      </c>
      <c r="CC286" s="40">
        <v>11</v>
      </c>
      <c r="CD286" s="40"/>
      <c r="CE286" s="40"/>
      <c r="CF286" s="40"/>
      <c r="CG286" s="40">
        <v>6</v>
      </c>
      <c r="CH286" s="40">
        <v>5</v>
      </c>
      <c r="CI286" s="24" t="s">
        <v>64</v>
      </c>
      <c r="CM286">
        <v>2</v>
      </c>
      <c r="CN286" s="40">
        <v>1</v>
      </c>
    </row>
    <row r="287" spans="1:92" x14ac:dyDescent="0.25">
      <c r="A287">
        <v>553</v>
      </c>
      <c r="B287" s="21">
        <v>43674</v>
      </c>
      <c r="C287">
        <v>275</v>
      </c>
      <c r="D287">
        <v>15</v>
      </c>
      <c r="E287" t="s">
        <v>213</v>
      </c>
      <c r="F287">
        <v>1</v>
      </c>
      <c r="G287">
        <v>2</v>
      </c>
      <c r="I287" t="s">
        <v>214</v>
      </c>
      <c r="J287" s="22">
        <f>COUNTIF($A$19:C404,C287)</f>
        <v>10</v>
      </c>
      <c r="K287" s="23"/>
      <c r="L287">
        <f t="shared" si="41"/>
        <v>15</v>
      </c>
      <c r="M287" s="24">
        <v>1</v>
      </c>
      <c r="N287" s="24">
        <v>5</v>
      </c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5">
        <v>1</v>
      </c>
      <c r="AK287" s="26">
        <v>1</v>
      </c>
      <c r="AL287" s="27">
        <v>5</v>
      </c>
      <c r="AM287" s="27">
        <v>0</v>
      </c>
      <c r="AN287" s="28">
        <f t="shared" si="34"/>
        <v>50</v>
      </c>
      <c r="AO287" s="29">
        <v>1</v>
      </c>
      <c r="AP287" s="30">
        <v>1</v>
      </c>
      <c r="AQ287" s="27">
        <v>1</v>
      </c>
      <c r="AR287" s="31">
        <v>1</v>
      </c>
      <c r="AS287" s="29">
        <v>3</v>
      </c>
      <c r="AT287" s="30">
        <v>4</v>
      </c>
      <c r="AU287" s="25"/>
      <c r="AV287" s="27"/>
      <c r="AW287" s="31"/>
      <c r="AX287" s="29"/>
      <c r="AY287" s="32"/>
      <c r="AZ287" s="25"/>
      <c r="BA287" s="33"/>
      <c r="BB287" s="31"/>
      <c r="BC287" s="31"/>
      <c r="BD287" s="34"/>
      <c r="BE287" s="26"/>
      <c r="BF287" s="26"/>
      <c r="BG287" s="26"/>
      <c r="BH287" s="27"/>
      <c r="BI287" s="27"/>
      <c r="BJ287" s="28"/>
      <c r="BK287" s="32">
        <v>2</v>
      </c>
      <c r="BL287" s="32">
        <v>7</v>
      </c>
      <c r="BM287" s="35">
        <f t="shared" si="35"/>
        <v>27</v>
      </c>
      <c r="BN287" s="29">
        <v>2</v>
      </c>
      <c r="BO287" s="25"/>
      <c r="BP287" s="36">
        <v>0</v>
      </c>
      <c r="BQ287" s="36">
        <v>2</v>
      </c>
      <c r="BR287" s="37">
        <f>--_xlfn.CONCAT(BP287:BQ287)</f>
        <v>2</v>
      </c>
      <c r="BS287" s="38">
        <v>1</v>
      </c>
      <c r="BT287" s="38" t="s">
        <v>54</v>
      </c>
      <c r="BU287" t="s">
        <v>55</v>
      </c>
      <c r="BV287" s="24" t="s">
        <v>56</v>
      </c>
      <c r="BW287" s="24"/>
      <c r="BX287" s="24"/>
      <c r="BY287" s="24"/>
      <c r="BZ287" s="39" t="s">
        <v>57</v>
      </c>
      <c r="CA287" s="40">
        <v>5</v>
      </c>
      <c r="CB287" s="40">
        <v>5</v>
      </c>
      <c r="CC287" s="40">
        <v>5</v>
      </c>
      <c r="CD287" s="40"/>
      <c r="CE287" s="40"/>
      <c r="CF287" s="40"/>
      <c r="CG287" s="40">
        <v>3</v>
      </c>
      <c r="CH287" s="40">
        <v>1</v>
      </c>
      <c r="CI287" s="24"/>
      <c r="CM287">
        <v>2</v>
      </c>
      <c r="CN287" s="40">
        <v>1</v>
      </c>
    </row>
    <row r="288" spans="1:92" x14ac:dyDescent="0.25">
      <c r="A288">
        <v>450</v>
      </c>
      <c r="B288" s="21">
        <v>43673</v>
      </c>
      <c r="C288">
        <v>251</v>
      </c>
      <c r="D288">
        <v>13</v>
      </c>
      <c r="E288" t="s">
        <v>139</v>
      </c>
      <c r="F288">
        <v>1</v>
      </c>
      <c r="G288">
        <v>2</v>
      </c>
      <c r="I288" t="s">
        <v>206</v>
      </c>
      <c r="J288" s="22">
        <f>COUNTIF($A124:C$754,C288)</f>
        <v>91</v>
      </c>
      <c r="K288" s="23"/>
      <c r="L288">
        <f t="shared" si="41"/>
        <v>13</v>
      </c>
      <c r="M288" s="24">
        <v>1</v>
      </c>
      <c r="N288" s="24">
        <v>3</v>
      </c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5">
        <v>1</v>
      </c>
      <c r="AK288" s="26">
        <v>1</v>
      </c>
      <c r="AL288" s="27">
        <v>3</v>
      </c>
      <c r="AM288" s="27">
        <v>8</v>
      </c>
      <c r="AN288" s="28">
        <f t="shared" si="34"/>
        <v>38</v>
      </c>
      <c r="AO288" s="29">
        <v>1</v>
      </c>
      <c r="AP288" s="30">
        <v>1</v>
      </c>
      <c r="AQ288" s="27">
        <v>6</v>
      </c>
      <c r="AR288" s="31">
        <v>6</v>
      </c>
      <c r="AS288" s="29">
        <v>2</v>
      </c>
      <c r="AT288" s="30">
        <v>2</v>
      </c>
      <c r="AU288" s="25"/>
      <c r="AV288" s="27"/>
      <c r="AW288" s="31"/>
      <c r="AX288" s="29"/>
      <c r="AY288" s="32"/>
      <c r="AZ288" s="25"/>
      <c r="BA288" s="33"/>
      <c r="BB288" s="31"/>
      <c r="BC288" s="31"/>
      <c r="BD288" s="34"/>
      <c r="BE288" s="26"/>
      <c r="BF288" s="26"/>
      <c r="BG288" s="26"/>
      <c r="BH288" s="27"/>
      <c r="BI288" s="27"/>
      <c r="BJ288" s="28"/>
      <c r="BK288" s="32">
        <v>2</v>
      </c>
      <c r="BL288" s="32">
        <v>7</v>
      </c>
      <c r="BM288" s="35">
        <f t="shared" si="35"/>
        <v>27</v>
      </c>
      <c r="BN288" s="29">
        <v>2</v>
      </c>
      <c r="BO288" s="25"/>
      <c r="BP288" s="36">
        <v>0</v>
      </c>
      <c r="BQ288" s="36">
        <v>2</v>
      </c>
      <c r="BR288" s="37">
        <f>--_xlfn.CONCAT(BP288:BQ288)</f>
        <v>2</v>
      </c>
      <c r="BS288" s="38">
        <v>1</v>
      </c>
      <c r="BT288" s="38" t="s">
        <v>54</v>
      </c>
      <c r="BU288" t="s">
        <v>55</v>
      </c>
      <c r="BV288" s="24" t="s">
        <v>56</v>
      </c>
      <c r="BW288" s="24"/>
      <c r="BX288" s="24"/>
      <c r="BY288" s="24"/>
      <c r="BZ288" s="39" t="s">
        <v>57</v>
      </c>
      <c r="CA288" s="40">
        <v>5</v>
      </c>
      <c r="CB288" s="40">
        <v>5</v>
      </c>
      <c r="CC288" s="40">
        <v>5</v>
      </c>
      <c r="CD288" s="40"/>
      <c r="CE288" s="40"/>
      <c r="CF288" s="40"/>
      <c r="CG288" s="40">
        <v>3</v>
      </c>
      <c r="CH288" s="40">
        <v>1</v>
      </c>
      <c r="CM288">
        <v>2</v>
      </c>
      <c r="CN288" s="40">
        <v>1</v>
      </c>
    </row>
    <row r="289" spans="1:92" x14ac:dyDescent="0.25">
      <c r="A289">
        <v>507</v>
      </c>
      <c r="B289" s="21">
        <v>43673</v>
      </c>
      <c r="C289">
        <v>251</v>
      </c>
      <c r="D289">
        <v>45</v>
      </c>
      <c r="E289" t="s">
        <v>139</v>
      </c>
      <c r="F289">
        <v>1</v>
      </c>
      <c r="G289">
        <v>2</v>
      </c>
      <c r="I289" t="s">
        <v>205</v>
      </c>
      <c r="J289" s="22">
        <f>COUNTIF($A194:C$754,C289)</f>
        <v>91</v>
      </c>
      <c r="K289" s="23"/>
      <c r="L289">
        <f t="shared" si="41"/>
        <v>45</v>
      </c>
      <c r="M289" s="24">
        <v>4</v>
      </c>
      <c r="N289" s="24">
        <v>5</v>
      </c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5">
        <v>1</v>
      </c>
      <c r="AK289" s="26">
        <v>1</v>
      </c>
      <c r="AL289" s="27">
        <v>3</v>
      </c>
      <c r="AM289" s="27">
        <v>8</v>
      </c>
      <c r="AN289" s="28">
        <f t="shared" si="34"/>
        <v>38</v>
      </c>
      <c r="AO289" s="29">
        <v>1</v>
      </c>
      <c r="AP289" s="30">
        <v>1</v>
      </c>
      <c r="AQ289" s="27">
        <v>7</v>
      </c>
      <c r="AR289" s="31">
        <v>1</v>
      </c>
      <c r="AS289" s="29">
        <v>3</v>
      </c>
      <c r="AT289" s="30">
        <v>3</v>
      </c>
      <c r="AU289" s="25"/>
      <c r="AV289" s="27"/>
      <c r="AW289" s="31"/>
      <c r="AX289" s="29"/>
      <c r="AY289" s="32"/>
      <c r="AZ289" s="25">
        <v>1</v>
      </c>
      <c r="BA289" s="33"/>
      <c r="BB289" s="31"/>
      <c r="BC289" s="31"/>
      <c r="BD289" s="34"/>
      <c r="BE289" s="26"/>
      <c r="BF289" s="26"/>
      <c r="BG289" s="26"/>
      <c r="BH289" s="27"/>
      <c r="BI289" s="27"/>
      <c r="BJ289" s="28"/>
      <c r="BK289" s="32">
        <v>2</v>
      </c>
      <c r="BL289" s="32">
        <v>7</v>
      </c>
      <c r="BM289" s="35">
        <f t="shared" si="35"/>
        <v>27</v>
      </c>
      <c r="BN289" s="29">
        <v>2</v>
      </c>
      <c r="BO289" s="25"/>
      <c r="BP289" s="36">
        <v>0</v>
      </c>
      <c r="BQ289" s="36">
        <v>2</v>
      </c>
      <c r="BR289" s="36">
        <f>--_xlfn.CONCAT(BP289:BQ289)</f>
        <v>2</v>
      </c>
      <c r="BS289" s="38">
        <v>1</v>
      </c>
      <c r="BT289" s="38" t="s">
        <v>54</v>
      </c>
      <c r="BU289" t="s">
        <v>55</v>
      </c>
      <c r="BV289" s="24" t="s">
        <v>56</v>
      </c>
      <c r="BW289" s="24"/>
      <c r="BX289" s="24"/>
      <c r="BY289" s="24"/>
      <c r="BZ289" s="39" t="s">
        <v>57</v>
      </c>
      <c r="CA289" s="40">
        <v>5</v>
      </c>
      <c r="CB289" s="40">
        <v>5</v>
      </c>
      <c r="CC289" s="40">
        <v>5</v>
      </c>
      <c r="CD289" s="40"/>
      <c r="CE289" s="40"/>
      <c r="CF289" s="40"/>
      <c r="CG289" s="40">
        <v>3</v>
      </c>
      <c r="CH289" s="40">
        <v>1</v>
      </c>
      <c r="CM289">
        <v>2</v>
      </c>
      <c r="CN289" s="40">
        <v>1</v>
      </c>
    </row>
    <row r="290" spans="1:92" x14ac:dyDescent="0.25">
      <c r="A290">
        <v>512</v>
      </c>
      <c r="B290" s="21">
        <v>43673</v>
      </c>
      <c r="C290">
        <v>251</v>
      </c>
      <c r="D290">
        <v>50</v>
      </c>
      <c r="E290" t="s">
        <v>139</v>
      </c>
      <c r="F290">
        <v>1</v>
      </c>
      <c r="G290">
        <v>2</v>
      </c>
      <c r="I290" t="s">
        <v>205</v>
      </c>
      <c r="J290" s="22">
        <f>COUNTIF($A216:C$754,C290)</f>
        <v>91</v>
      </c>
      <c r="K290" s="23"/>
      <c r="L290">
        <f t="shared" si="41"/>
        <v>50</v>
      </c>
      <c r="M290" s="24">
        <v>5</v>
      </c>
      <c r="N290" s="24">
        <v>0</v>
      </c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5">
        <v>1</v>
      </c>
      <c r="AK290" s="26">
        <v>1</v>
      </c>
      <c r="AL290" s="27">
        <v>3</v>
      </c>
      <c r="AM290" s="27">
        <v>8</v>
      </c>
      <c r="AN290" s="28">
        <f t="shared" si="34"/>
        <v>38</v>
      </c>
      <c r="AO290" s="29">
        <v>1</v>
      </c>
      <c r="AP290" s="30">
        <v>1</v>
      </c>
      <c r="AQ290" s="27">
        <v>2</v>
      </c>
      <c r="AR290" s="31">
        <v>2</v>
      </c>
      <c r="AS290" s="29">
        <v>3</v>
      </c>
      <c r="AT290" s="30">
        <v>4</v>
      </c>
      <c r="AU290" s="25"/>
      <c r="AV290" s="27"/>
      <c r="AW290" s="31"/>
      <c r="AX290" s="29"/>
      <c r="AY290" s="32"/>
      <c r="AZ290" s="25"/>
      <c r="BA290" s="33"/>
      <c r="BB290" s="31"/>
      <c r="BC290" s="31"/>
      <c r="BD290" s="34"/>
      <c r="BE290" s="26"/>
      <c r="BF290" s="26"/>
      <c r="BG290" s="26"/>
      <c r="BH290" s="27"/>
      <c r="BI290" s="27"/>
      <c r="BJ290" s="28"/>
      <c r="BK290" s="32">
        <v>2</v>
      </c>
      <c r="BL290" s="32">
        <v>7</v>
      </c>
      <c r="BM290" s="35">
        <f t="shared" si="35"/>
        <v>27</v>
      </c>
      <c r="BN290" s="29">
        <v>2</v>
      </c>
      <c r="BO290" s="25"/>
      <c r="BP290" s="36"/>
      <c r="BQ290" s="36"/>
      <c r="BR290" s="48">
        <v>31</v>
      </c>
      <c r="BS290" s="38">
        <v>1</v>
      </c>
      <c r="BT290" s="38" t="s">
        <v>54</v>
      </c>
      <c r="BU290" t="s">
        <v>55</v>
      </c>
      <c r="BV290" s="24" t="s">
        <v>56</v>
      </c>
      <c r="BW290" s="24"/>
      <c r="BX290" s="24"/>
      <c r="BY290" s="24"/>
      <c r="BZ290" s="39" t="s">
        <v>57</v>
      </c>
      <c r="CA290" s="40">
        <v>5</v>
      </c>
      <c r="CB290" s="40">
        <v>5</v>
      </c>
      <c r="CC290" s="40">
        <v>5</v>
      </c>
      <c r="CD290" s="40"/>
      <c r="CE290" s="40"/>
      <c r="CF290" s="40"/>
      <c r="CG290" s="40">
        <v>3</v>
      </c>
      <c r="CH290" s="40">
        <v>1</v>
      </c>
      <c r="CM290">
        <v>2</v>
      </c>
      <c r="CN290" s="40">
        <v>1</v>
      </c>
    </row>
    <row r="291" spans="1:92" x14ac:dyDescent="0.25">
      <c r="A291">
        <v>442</v>
      </c>
      <c r="B291" s="21">
        <v>43673</v>
      </c>
      <c r="C291">
        <v>251</v>
      </c>
      <c r="D291">
        <v>112</v>
      </c>
      <c r="E291" t="s">
        <v>139</v>
      </c>
      <c r="F291">
        <v>1</v>
      </c>
      <c r="G291">
        <v>2</v>
      </c>
      <c r="I291" t="s">
        <v>205</v>
      </c>
      <c r="J291" s="22">
        <f>COUNTIF($C$143:C449,C291)</f>
        <v>91</v>
      </c>
      <c r="K291" s="23"/>
      <c r="L291">
        <f t="shared" si="41"/>
        <v>112</v>
      </c>
      <c r="M291" s="24">
        <v>1</v>
      </c>
      <c r="N291" s="24">
        <v>1</v>
      </c>
      <c r="O291" s="24">
        <v>2</v>
      </c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5">
        <v>1</v>
      </c>
      <c r="AK291" s="26">
        <v>2</v>
      </c>
      <c r="AL291" s="27">
        <v>4</v>
      </c>
      <c r="AM291" s="27">
        <v>0</v>
      </c>
      <c r="AN291" s="28">
        <f t="shared" si="34"/>
        <v>40</v>
      </c>
      <c r="AO291" s="29">
        <v>4</v>
      </c>
      <c r="AP291" s="30">
        <v>1</v>
      </c>
      <c r="AQ291" s="27">
        <v>6</v>
      </c>
      <c r="AR291" s="31">
        <v>1</v>
      </c>
      <c r="AS291" s="29"/>
      <c r="AT291" s="30">
        <v>2</v>
      </c>
      <c r="AU291" s="25"/>
      <c r="AV291" s="27"/>
      <c r="AW291" s="31"/>
      <c r="AX291" s="29"/>
      <c r="AY291" s="32"/>
      <c r="AZ291" s="25"/>
      <c r="BA291" s="33"/>
      <c r="BB291" s="31"/>
      <c r="BC291" s="31"/>
      <c r="BD291" s="34"/>
      <c r="BE291" s="26"/>
      <c r="BF291" s="26"/>
      <c r="BG291" s="26"/>
      <c r="BH291" s="27"/>
      <c r="BI291" s="27"/>
      <c r="BJ291" s="28"/>
      <c r="BK291" s="32">
        <v>2</v>
      </c>
      <c r="BL291" s="32">
        <v>7</v>
      </c>
      <c r="BM291" s="35">
        <f t="shared" si="35"/>
        <v>27</v>
      </c>
      <c r="BN291" s="29">
        <v>2</v>
      </c>
      <c r="BO291" s="25"/>
      <c r="BP291" s="36"/>
      <c r="BQ291" s="36"/>
      <c r="BR291" s="62">
        <v>32</v>
      </c>
      <c r="BS291" s="27" t="s">
        <v>190</v>
      </c>
      <c r="BT291" s="38" t="s">
        <v>76</v>
      </c>
      <c r="BU291" s="40" t="s">
        <v>77</v>
      </c>
      <c r="BV291" s="39" t="s">
        <v>78</v>
      </c>
      <c r="BW291" s="39"/>
      <c r="BX291" s="39"/>
      <c r="BY291" s="39"/>
      <c r="BZ291" s="39" t="s">
        <v>79</v>
      </c>
      <c r="CA291" s="40">
        <v>4</v>
      </c>
      <c r="CB291" s="40">
        <v>4</v>
      </c>
      <c r="CC291" s="40">
        <v>4</v>
      </c>
      <c r="CD291" s="40"/>
      <c r="CE291" s="40"/>
      <c r="CF291" s="40"/>
      <c r="CG291" s="40">
        <v>2</v>
      </c>
      <c r="CH291" s="40">
        <v>2</v>
      </c>
      <c r="CI291" s="24"/>
      <c r="CJ291" s="24"/>
      <c r="CM291">
        <v>2</v>
      </c>
      <c r="CN291" s="40">
        <v>1</v>
      </c>
    </row>
    <row r="292" spans="1:92" x14ac:dyDescent="0.25">
      <c r="A292">
        <v>511</v>
      </c>
      <c r="B292" s="21">
        <v>43673</v>
      </c>
      <c r="C292">
        <v>251</v>
      </c>
      <c r="D292">
        <v>50</v>
      </c>
      <c r="E292" t="s">
        <v>139</v>
      </c>
      <c r="F292">
        <v>1</v>
      </c>
      <c r="G292">
        <v>2</v>
      </c>
      <c r="I292" t="s">
        <v>205</v>
      </c>
      <c r="J292" s="22">
        <f>COUNTIF($C219:C$754,C292)</f>
        <v>91</v>
      </c>
      <c r="K292" s="23"/>
      <c r="L292">
        <f t="shared" si="41"/>
        <v>50</v>
      </c>
      <c r="M292" s="24">
        <v>5</v>
      </c>
      <c r="N292" s="24">
        <v>0</v>
      </c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5">
        <v>1</v>
      </c>
      <c r="AK292" s="26">
        <v>1</v>
      </c>
      <c r="AL292" s="27">
        <v>3</v>
      </c>
      <c r="AM292" s="27">
        <v>6</v>
      </c>
      <c r="AN292" s="28">
        <f t="shared" si="34"/>
        <v>36</v>
      </c>
      <c r="AO292" s="29">
        <v>1</v>
      </c>
      <c r="AP292" s="30">
        <v>1</v>
      </c>
      <c r="AQ292" s="27">
        <v>6</v>
      </c>
      <c r="AR292" s="31">
        <v>1</v>
      </c>
      <c r="AS292" s="29">
        <v>5</v>
      </c>
      <c r="AT292" s="30">
        <v>5</v>
      </c>
      <c r="AU292" s="25"/>
      <c r="AV292" s="27"/>
      <c r="AW292" s="31"/>
      <c r="AX292" s="29"/>
      <c r="AY292" s="32"/>
      <c r="AZ292" s="25"/>
      <c r="BA292" s="33"/>
      <c r="BB292" s="31"/>
      <c r="BC292" s="31"/>
      <c r="BD292" s="34"/>
      <c r="BE292" s="26"/>
      <c r="BF292" s="26"/>
      <c r="BG292" s="26"/>
      <c r="BH292" s="27"/>
      <c r="BI292" s="27"/>
      <c r="BJ292" s="28"/>
      <c r="BK292" s="32">
        <v>2</v>
      </c>
      <c r="BL292" s="32">
        <v>7</v>
      </c>
      <c r="BM292" s="35">
        <f t="shared" si="35"/>
        <v>27</v>
      </c>
      <c r="BN292" s="29">
        <v>2</v>
      </c>
      <c r="BO292" s="25"/>
      <c r="BP292" s="36"/>
      <c r="BQ292" s="36"/>
      <c r="BR292" s="62">
        <v>31</v>
      </c>
      <c r="BS292" s="27" t="s">
        <v>186</v>
      </c>
      <c r="BT292" s="38" t="s">
        <v>54</v>
      </c>
      <c r="BU292" s="40" t="s">
        <v>77</v>
      </c>
      <c r="BV292" s="39" t="s">
        <v>78</v>
      </c>
      <c r="BW292" s="39"/>
      <c r="BX292" s="39"/>
      <c r="BY292" s="39"/>
      <c r="BZ292" s="39" t="s">
        <v>79</v>
      </c>
      <c r="CA292" s="40">
        <v>4</v>
      </c>
      <c r="CB292" s="40">
        <v>4</v>
      </c>
      <c r="CC292" s="40">
        <v>4</v>
      </c>
      <c r="CD292" s="40"/>
      <c r="CE292" s="40"/>
      <c r="CF292" s="40"/>
      <c r="CG292" s="40">
        <v>2</v>
      </c>
      <c r="CH292" s="40">
        <v>2</v>
      </c>
      <c r="CI292" s="24"/>
      <c r="CJ292" s="24"/>
      <c r="CM292">
        <v>2</v>
      </c>
      <c r="CN292" s="40">
        <v>1</v>
      </c>
    </row>
    <row r="293" spans="1:92" x14ac:dyDescent="0.25">
      <c r="A293">
        <v>467</v>
      </c>
      <c r="B293" s="21">
        <v>43673</v>
      </c>
      <c r="C293">
        <v>251</v>
      </c>
      <c r="D293">
        <v>19</v>
      </c>
      <c r="E293" t="s">
        <v>139</v>
      </c>
      <c r="F293">
        <v>1</v>
      </c>
      <c r="G293">
        <v>2</v>
      </c>
      <c r="I293" t="s">
        <v>206</v>
      </c>
      <c r="J293" s="22">
        <f>COUNTIF($C$24:C543,C293)</f>
        <v>91</v>
      </c>
      <c r="K293" s="23"/>
      <c r="L293">
        <f t="shared" si="41"/>
        <v>19</v>
      </c>
      <c r="M293" s="24">
        <v>1</v>
      </c>
      <c r="N293" s="24">
        <v>9</v>
      </c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5">
        <v>1</v>
      </c>
      <c r="AK293" s="26">
        <v>2</v>
      </c>
      <c r="AL293" s="27">
        <v>0</v>
      </c>
      <c r="AM293" s="27">
        <v>3</v>
      </c>
      <c r="AN293" s="28">
        <f t="shared" si="34"/>
        <v>3</v>
      </c>
      <c r="AO293" s="29">
        <v>1</v>
      </c>
      <c r="AP293" s="30">
        <v>1</v>
      </c>
      <c r="AQ293" s="27">
        <v>4</v>
      </c>
      <c r="AR293" s="31">
        <v>1</v>
      </c>
      <c r="AS293" s="29">
        <v>4</v>
      </c>
      <c r="AT293" s="30">
        <v>4</v>
      </c>
      <c r="AU293" s="25"/>
      <c r="AV293" s="27"/>
      <c r="AW293" s="31"/>
      <c r="AX293" s="29"/>
      <c r="AY293" s="32">
        <v>1</v>
      </c>
      <c r="AZ293" s="25">
        <v>1</v>
      </c>
      <c r="BA293" s="33"/>
      <c r="BB293" s="31"/>
      <c r="BC293" s="31"/>
      <c r="BD293" s="34"/>
      <c r="BE293" s="26"/>
      <c r="BF293" s="26"/>
      <c r="BG293" s="26"/>
      <c r="BH293" s="27"/>
      <c r="BI293" s="27"/>
      <c r="BJ293" s="28"/>
      <c r="BK293" s="32">
        <v>2</v>
      </c>
      <c r="BL293" s="32">
        <v>7</v>
      </c>
      <c r="BM293" s="35">
        <f t="shared" si="35"/>
        <v>27</v>
      </c>
      <c r="BN293" s="29">
        <v>2</v>
      </c>
      <c r="BO293" s="25"/>
      <c r="BP293" s="36">
        <v>0</v>
      </c>
      <c r="BQ293" s="36">
        <v>1</v>
      </c>
      <c r="BR293" s="36">
        <f>--_xlfn.CONCAT(BP293:BQ293)</f>
        <v>1</v>
      </c>
      <c r="BS293" s="38">
        <v>10</v>
      </c>
      <c r="BT293" s="38" t="s">
        <v>60</v>
      </c>
      <c r="BU293" s="40" t="s">
        <v>61</v>
      </c>
      <c r="BV293" s="39" t="s">
        <v>62</v>
      </c>
      <c r="BW293" s="39"/>
      <c r="BX293" s="39"/>
      <c r="BY293" s="39"/>
      <c r="BZ293" s="39" t="s">
        <v>63</v>
      </c>
      <c r="CA293" s="40">
        <v>11</v>
      </c>
      <c r="CB293" s="40">
        <v>12</v>
      </c>
      <c r="CC293" s="40">
        <v>11</v>
      </c>
      <c r="CD293" s="40"/>
      <c r="CE293" s="40"/>
      <c r="CF293" s="40"/>
      <c r="CG293" s="40">
        <v>6</v>
      </c>
      <c r="CH293" s="40">
        <v>5</v>
      </c>
      <c r="CI293" s="24" t="s">
        <v>64</v>
      </c>
      <c r="CM293">
        <v>2</v>
      </c>
      <c r="CN293" s="40">
        <v>1</v>
      </c>
    </row>
    <row r="294" spans="1:92" x14ac:dyDescent="0.25">
      <c r="A294">
        <v>452</v>
      </c>
      <c r="B294" s="21">
        <v>43673</v>
      </c>
      <c r="C294">
        <v>251</v>
      </c>
      <c r="D294">
        <v>13</v>
      </c>
      <c r="E294" t="s">
        <v>139</v>
      </c>
      <c r="F294">
        <v>1</v>
      </c>
      <c r="G294">
        <v>2</v>
      </c>
      <c r="I294" t="s">
        <v>206</v>
      </c>
      <c r="J294" s="22">
        <f>COUNTIF($C$70:C522,C294)</f>
        <v>91</v>
      </c>
      <c r="K294" s="22"/>
      <c r="L294">
        <f t="shared" si="41"/>
        <v>13</v>
      </c>
      <c r="M294" s="24">
        <v>1</v>
      </c>
      <c r="N294" s="24">
        <v>3</v>
      </c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5">
        <v>1</v>
      </c>
      <c r="AK294" s="26">
        <v>2</v>
      </c>
      <c r="AL294" s="27">
        <v>1</v>
      </c>
      <c r="AM294" s="27">
        <v>3</v>
      </c>
      <c r="AN294" s="28">
        <f t="shared" si="34"/>
        <v>13</v>
      </c>
      <c r="AO294" s="29">
        <v>1</v>
      </c>
      <c r="AP294" s="30">
        <v>1</v>
      </c>
      <c r="AQ294" s="27">
        <v>5</v>
      </c>
      <c r="AR294" s="31">
        <v>1</v>
      </c>
      <c r="AS294" s="29">
        <v>1</v>
      </c>
      <c r="AT294" s="30">
        <v>1</v>
      </c>
      <c r="AU294" s="25"/>
      <c r="AV294" s="27"/>
      <c r="AW294" s="31"/>
      <c r="AX294" s="29"/>
      <c r="AY294" s="32"/>
      <c r="AZ294" s="25"/>
      <c r="BA294" s="33"/>
      <c r="BB294" s="31"/>
      <c r="BC294" s="31"/>
      <c r="BD294" s="34"/>
      <c r="BE294" s="26"/>
      <c r="BF294" s="26"/>
      <c r="BG294" s="26"/>
      <c r="BH294" s="27"/>
      <c r="BI294" s="27"/>
      <c r="BJ294" s="28"/>
      <c r="BK294" s="32">
        <v>2</v>
      </c>
      <c r="BL294" s="32">
        <v>7</v>
      </c>
      <c r="BM294" s="35">
        <f t="shared" si="35"/>
        <v>27</v>
      </c>
      <c r="BN294" s="29">
        <v>2</v>
      </c>
      <c r="BO294" s="25"/>
      <c r="BP294" s="36">
        <v>0</v>
      </c>
      <c r="BQ294" s="36">
        <v>9</v>
      </c>
      <c r="BR294" s="36">
        <f>--_xlfn.CONCAT(BP294:BQ294)</f>
        <v>9</v>
      </c>
      <c r="BS294" s="38">
        <v>11</v>
      </c>
      <c r="BT294" s="38" t="s">
        <v>76</v>
      </c>
      <c r="BU294" s="40" t="s">
        <v>134</v>
      </c>
      <c r="BV294" s="39" t="s">
        <v>135</v>
      </c>
      <c r="BW294" s="39"/>
      <c r="BX294" s="39"/>
      <c r="BY294" s="39"/>
      <c r="BZ294" s="39" t="s">
        <v>159</v>
      </c>
      <c r="CA294" s="40" t="s">
        <v>160</v>
      </c>
      <c r="CB294" s="40">
        <v>10</v>
      </c>
      <c r="CC294" s="40" t="s">
        <v>160</v>
      </c>
      <c r="CD294" s="40"/>
      <c r="CE294" s="40"/>
      <c r="CF294" s="40"/>
      <c r="CG294" s="40">
        <v>10</v>
      </c>
      <c r="CH294" s="40">
        <v>6</v>
      </c>
      <c r="CI294" s="24"/>
      <c r="CJ294" s="24"/>
      <c r="CM294">
        <v>2</v>
      </c>
      <c r="CN294" s="40">
        <v>1</v>
      </c>
    </row>
    <row r="295" spans="1:92" x14ac:dyDescent="0.25">
      <c r="A295">
        <v>476</v>
      </c>
      <c r="B295" s="21">
        <v>43673</v>
      </c>
      <c r="C295">
        <v>251</v>
      </c>
      <c r="D295">
        <v>22</v>
      </c>
      <c r="E295" t="s">
        <v>139</v>
      </c>
      <c r="F295">
        <v>1</v>
      </c>
      <c r="G295">
        <v>2</v>
      </c>
      <c r="I295" t="s">
        <v>205</v>
      </c>
      <c r="J295" s="22">
        <f>COUNTIF($C$74:C519,C295)</f>
        <v>91</v>
      </c>
      <c r="K295" s="22"/>
      <c r="L295">
        <f t="shared" si="41"/>
        <v>22</v>
      </c>
      <c r="M295" s="24">
        <v>2</v>
      </c>
      <c r="N295" s="24">
        <v>2</v>
      </c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5">
        <v>1</v>
      </c>
      <c r="AK295" s="26">
        <v>2</v>
      </c>
      <c r="AL295" s="27">
        <v>0</v>
      </c>
      <c r="AM295" s="27">
        <v>1</v>
      </c>
      <c r="AN295" s="28">
        <f t="shared" si="34"/>
        <v>1</v>
      </c>
      <c r="AO295" s="29">
        <v>5</v>
      </c>
      <c r="AP295" s="30">
        <v>1</v>
      </c>
      <c r="AQ295" s="27">
        <v>5</v>
      </c>
      <c r="AR295" s="31">
        <v>1</v>
      </c>
      <c r="AS295" s="29">
        <v>2</v>
      </c>
      <c r="AT295" s="30">
        <v>2</v>
      </c>
      <c r="AU295" s="25"/>
      <c r="AV295" s="27"/>
      <c r="AW295" s="31"/>
      <c r="AX295" s="29"/>
      <c r="AY295" s="32"/>
      <c r="AZ295" s="25"/>
      <c r="BA295" s="33"/>
      <c r="BB295" s="31"/>
      <c r="BC295" s="31"/>
      <c r="BD295" s="34"/>
      <c r="BE295" s="26"/>
      <c r="BF295" s="26"/>
      <c r="BG295" s="26"/>
      <c r="BH295" s="27"/>
      <c r="BI295" s="27"/>
      <c r="BJ295" s="28"/>
      <c r="BK295" s="32">
        <v>2</v>
      </c>
      <c r="BL295" s="32">
        <v>7</v>
      </c>
      <c r="BM295" s="35">
        <f t="shared" si="35"/>
        <v>27</v>
      </c>
      <c r="BN295" s="29">
        <v>2</v>
      </c>
      <c r="BO295" s="25"/>
      <c r="BP295" s="36">
        <v>0</v>
      </c>
      <c r="BQ295" s="36">
        <v>9</v>
      </c>
      <c r="BR295" s="36">
        <f>--_xlfn.CONCAT(BP295:BQ295)</f>
        <v>9</v>
      </c>
      <c r="BS295" s="38">
        <v>11</v>
      </c>
      <c r="BT295" s="38" t="s">
        <v>76</v>
      </c>
      <c r="BU295" s="40" t="s">
        <v>134</v>
      </c>
      <c r="BV295" s="39" t="s">
        <v>135</v>
      </c>
      <c r="BW295" s="39"/>
      <c r="BX295" s="39"/>
      <c r="BY295" s="39"/>
      <c r="BZ295" s="39" t="s">
        <v>159</v>
      </c>
      <c r="CA295" s="40" t="s">
        <v>160</v>
      </c>
      <c r="CB295" s="40">
        <v>10</v>
      </c>
      <c r="CC295" s="40" t="s">
        <v>160</v>
      </c>
      <c r="CD295" s="40"/>
      <c r="CE295" s="40"/>
      <c r="CF295" s="40"/>
      <c r="CG295" s="40">
        <v>10</v>
      </c>
      <c r="CH295" s="40">
        <v>6</v>
      </c>
      <c r="CI295" s="24"/>
      <c r="CJ295" s="24"/>
      <c r="CM295">
        <v>2</v>
      </c>
      <c r="CN295" s="40">
        <v>1</v>
      </c>
    </row>
    <row r="296" spans="1:92" x14ac:dyDescent="0.25">
      <c r="A296">
        <v>454</v>
      </c>
      <c r="B296" s="21">
        <v>43673</v>
      </c>
      <c r="C296">
        <v>251</v>
      </c>
      <c r="D296">
        <v>15</v>
      </c>
      <c r="E296" t="s">
        <v>139</v>
      </c>
      <c r="F296">
        <v>1</v>
      </c>
      <c r="G296">
        <v>2</v>
      </c>
      <c r="I296" t="s">
        <v>206</v>
      </c>
      <c r="J296" s="22">
        <f>COUNTIF($C$71:C523,C296)</f>
        <v>91</v>
      </c>
      <c r="K296" s="22"/>
      <c r="L296">
        <f t="shared" si="41"/>
        <v>15</v>
      </c>
      <c r="M296" s="24">
        <v>1</v>
      </c>
      <c r="N296" s="24">
        <v>5</v>
      </c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5">
        <v>1</v>
      </c>
      <c r="AK296" s="26">
        <v>1</v>
      </c>
      <c r="AL296" s="27">
        <v>0</v>
      </c>
      <c r="AM296" s="27">
        <v>2</v>
      </c>
      <c r="AN296" s="28">
        <f t="shared" si="34"/>
        <v>2</v>
      </c>
      <c r="AO296" s="29">
        <v>1</v>
      </c>
      <c r="AP296" s="30">
        <v>1</v>
      </c>
      <c r="AQ296" s="27">
        <v>1</v>
      </c>
      <c r="AR296" s="31">
        <v>6</v>
      </c>
      <c r="AS296" s="29">
        <v>3</v>
      </c>
      <c r="AT296" s="30">
        <v>6</v>
      </c>
      <c r="AU296" s="25"/>
      <c r="AV296" s="27"/>
      <c r="AW296" s="31"/>
      <c r="AX296" s="29"/>
      <c r="AY296" s="32">
        <v>1</v>
      </c>
      <c r="AZ296" s="25">
        <v>1</v>
      </c>
      <c r="BA296" s="33">
        <v>2</v>
      </c>
      <c r="BB296" s="31">
        <v>2</v>
      </c>
      <c r="BC296" s="31">
        <v>0</v>
      </c>
      <c r="BD296" s="34">
        <f>--_xlfn.CONCAT(BB296:BC296)</f>
        <v>20</v>
      </c>
      <c r="BE296" s="26"/>
      <c r="BF296" s="26"/>
      <c r="BG296" s="26"/>
      <c r="BH296" s="27"/>
      <c r="BI296" s="27"/>
      <c r="BJ296" s="28"/>
      <c r="BK296" s="32">
        <v>2</v>
      </c>
      <c r="BL296" s="32">
        <v>7</v>
      </c>
      <c r="BM296" s="35">
        <f t="shared" si="35"/>
        <v>27</v>
      </c>
      <c r="BN296" s="29">
        <v>2</v>
      </c>
      <c r="BO296" s="25"/>
      <c r="BP296" s="36">
        <v>0</v>
      </c>
      <c r="BQ296" s="36">
        <v>9</v>
      </c>
      <c r="BR296" s="36">
        <f>--_xlfn.CONCAT(BP296:BQ296)</f>
        <v>9</v>
      </c>
      <c r="BS296" s="38">
        <v>11</v>
      </c>
      <c r="BT296" s="38" t="s">
        <v>76</v>
      </c>
      <c r="BU296" s="40" t="s">
        <v>134</v>
      </c>
      <c r="BV296" s="39" t="s">
        <v>135</v>
      </c>
      <c r="BW296" s="38">
        <v>20</v>
      </c>
      <c r="BX296" s="38" t="s">
        <v>95</v>
      </c>
      <c r="BY296" s="43" t="s">
        <v>136</v>
      </c>
      <c r="BZ296" s="39" t="s">
        <v>137</v>
      </c>
      <c r="CA296" s="40" t="s">
        <v>138</v>
      </c>
      <c r="CB296" s="40">
        <v>11</v>
      </c>
      <c r="CC296" s="40" t="s">
        <v>138</v>
      </c>
      <c r="CD296" s="40"/>
      <c r="CE296" s="40"/>
      <c r="CF296" s="40"/>
      <c r="CG296" s="40">
        <v>11</v>
      </c>
      <c r="CH296" s="40">
        <v>6</v>
      </c>
      <c r="CI296" s="24"/>
      <c r="CJ296" s="24"/>
      <c r="CM296">
        <v>2</v>
      </c>
      <c r="CN296" s="40">
        <v>1</v>
      </c>
    </row>
    <row r="297" spans="1:92" x14ac:dyDescent="0.25">
      <c r="A297">
        <v>499</v>
      </c>
      <c r="B297" s="21">
        <v>43673</v>
      </c>
      <c r="C297">
        <v>251</v>
      </c>
      <c r="D297">
        <v>38</v>
      </c>
      <c r="E297" t="s">
        <v>139</v>
      </c>
      <c r="F297">
        <v>1</v>
      </c>
      <c r="G297">
        <v>2</v>
      </c>
      <c r="I297" t="s">
        <v>216</v>
      </c>
      <c r="J297" s="22">
        <f>COUNTIF($C$77:C518,C297)</f>
        <v>91</v>
      </c>
      <c r="K297" s="22"/>
      <c r="L297">
        <f t="shared" si="41"/>
        <v>38</v>
      </c>
      <c r="M297" s="24">
        <v>3</v>
      </c>
      <c r="N297" s="24">
        <v>8</v>
      </c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5">
        <v>1</v>
      </c>
      <c r="AK297" s="26">
        <v>1</v>
      </c>
      <c r="AL297" s="27">
        <v>4</v>
      </c>
      <c r="AM297" s="27">
        <v>3</v>
      </c>
      <c r="AN297" s="28">
        <f t="shared" si="34"/>
        <v>43</v>
      </c>
      <c r="AO297" s="29">
        <v>1</v>
      </c>
      <c r="AP297" s="30">
        <v>1</v>
      </c>
      <c r="AQ297" s="27">
        <v>1</v>
      </c>
      <c r="AR297" s="31">
        <v>1</v>
      </c>
      <c r="AS297" s="29">
        <v>3</v>
      </c>
      <c r="AT297" s="30">
        <v>3</v>
      </c>
      <c r="AU297" s="25"/>
      <c r="AV297" s="27"/>
      <c r="AW297" s="31"/>
      <c r="AX297" s="29"/>
      <c r="AY297" s="32"/>
      <c r="AZ297" s="25"/>
      <c r="BA297" s="33"/>
      <c r="BB297" s="31"/>
      <c r="BC297" s="31"/>
      <c r="BD297" s="34"/>
      <c r="BE297" s="26"/>
      <c r="BF297" s="26"/>
      <c r="BG297" s="26"/>
      <c r="BH297" s="27"/>
      <c r="BI297" s="27"/>
      <c r="BJ297" s="28"/>
      <c r="BK297" s="32">
        <v>2</v>
      </c>
      <c r="BL297" s="32">
        <v>7</v>
      </c>
      <c r="BM297" s="35">
        <f t="shared" si="35"/>
        <v>27</v>
      </c>
      <c r="BN297" s="29">
        <v>2</v>
      </c>
      <c r="BO297" s="25"/>
      <c r="BP297" s="36"/>
      <c r="BQ297" s="36"/>
      <c r="BR297" s="62">
        <v>34</v>
      </c>
      <c r="BS297" s="38" t="s">
        <v>107</v>
      </c>
      <c r="BT297" s="38" t="s">
        <v>60</v>
      </c>
      <c r="BU297" s="40" t="s">
        <v>134</v>
      </c>
      <c r="BV297" s="39" t="s">
        <v>135</v>
      </c>
      <c r="BW297" s="39"/>
      <c r="BX297" s="39"/>
      <c r="BY297" s="39"/>
      <c r="BZ297" s="39" t="s">
        <v>159</v>
      </c>
      <c r="CA297" s="40" t="s">
        <v>160</v>
      </c>
      <c r="CB297" s="40">
        <v>10</v>
      </c>
      <c r="CC297" s="40" t="s">
        <v>160</v>
      </c>
      <c r="CD297" s="40"/>
      <c r="CE297" s="40"/>
      <c r="CF297" s="40"/>
      <c r="CG297" s="40">
        <v>10</v>
      </c>
      <c r="CH297" s="40">
        <v>6</v>
      </c>
      <c r="CI297" s="62">
        <v>34</v>
      </c>
      <c r="CJ297" s="24"/>
      <c r="CM297">
        <v>2</v>
      </c>
      <c r="CN297" s="40">
        <v>1</v>
      </c>
    </row>
    <row r="298" spans="1:92" x14ac:dyDescent="0.25">
      <c r="A298">
        <v>425</v>
      </c>
      <c r="B298" s="66">
        <v>43673</v>
      </c>
      <c r="C298">
        <v>248</v>
      </c>
      <c r="D298">
        <v>15</v>
      </c>
      <c r="E298" t="s">
        <v>139</v>
      </c>
      <c r="F298">
        <v>1</v>
      </c>
      <c r="G298">
        <v>2</v>
      </c>
      <c r="I298" t="s">
        <v>210</v>
      </c>
      <c r="J298" s="22">
        <f>COUNTIF($C193:C$666,C298)</f>
        <v>4</v>
      </c>
      <c r="K298" s="23"/>
      <c r="L298">
        <f>--_xlfn.CONCAT(M298:N298)</f>
        <v>15</v>
      </c>
      <c r="M298" s="24">
        <v>1</v>
      </c>
      <c r="N298" s="24">
        <v>5</v>
      </c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5">
        <v>1</v>
      </c>
      <c r="AK298" s="26">
        <v>1</v>
      </c>
      <c r="AL298" s="27">
        <v>3</v>
      </c>
      <c r="AM298" s="27">
        <v>8</v>
      </c>
      <c r="AN298" s="28">
        <f t="shared" si="34"/>
        <v>38</v>
      </c>
      <c r="AO298" s="29">
        <v>5</v>
      </c>
      <c r="AP298" s="30">
        <v>1</v>
      </c>
      <c r="AQ298" s="27">
        <v>4</v>
      </c>
      <c r="AR298" s="31">
        <v>1</v>
      </c>
      <c r="AS298" s="29">
        <v>5</v>
      </c>
      <c r="AT298" s="30">
        <v>2</v>
      </c>
      <c r="AU298" s="25"/>
      <c r="AV298" s="27">
        <v>1</v>
      </c>
      <c r="AW298" s="31"/>
      <c r="AX298" s="29"/>
      <c r="AY298" s="32"/>
      <c r="AZ298" s="25">
        <v>1</v>
      </c>
      <c r="BA298" s="33"/>
      <c r="BB298" s="31"/>
      <c r="BC298" s="31"/>
      <c r="BD298" s="34"/>
      <c r="BE298" s="26"/>
      <c r="BF298" s="26"/>
      <c r="BG298" s="26"/>
      <c r="BH298" s="27"/>
      <c r="BI298" s="27"/>
      <c r="BJ298" s="28"/>
      <c r="BK298" s="32">
        <v>2</v>
      </c>
      <c r="BL298" s="32">
        <v>9</v>
      </c>
      <c r="BM298" s="35">
        <f t="shared" si="35"/>
        <v>29</v>
      </c>
      <c r="BN298" s="29">
        <v>1</v>
      </c>
      <c r="BO298" s="25"/>
      <c r="BP298" s="36"/>
      <c r="BQ298" s="36"/>
      <c r="BR298" s="48">
        <v>31</v>
      </c>
      <c r="BS298" s="38">
        <v>1</v>
      </c>
      <c r="BT298" s="38" t="s">
        <v>54</v>
      </c>
      <c r="BU298" s="40" t="s">
        <v>77</v>
      </c>
      <c r="BV298" s="39" t="s">
        <v>78</v>
      </c>
      <c r="BW298" s="39"/>
      <c r="BX298" s="39"/>
      <c r="BY298" s="39"/>
      <c r="BZ298" s="39" t="s">
        <v>79</v>
      </c>
      <c r="CA298" s="40">
        <v>4</v>
      </c>
      <c r="CB298" s="40">
        <v>4</v>
      </c>
      <c r="CC298" s="40">
        <v>4</v>
      </c>
      <c r="CD298" s="40"/>
      <c r="CE298" s="40"/>
      <c r="CF298" s="40"/>
      <c r="CG298" s="40">
        <v>2</v>
      </c>
      <c r="CH298" s="40">
        <v>2</v>
      </c>
      <c r="CI298" s="24"/>
      <c r="CM298">
        <v>2</v>
      </c>
      <c r="CN298" s="40">
        <v>2</v>
      </c>
    </row>
    <row r="299" spans="1:92" x14ac:dyDescent="0.25">
      <c r="A299">
        <v>423</v>
      </c>
      <c r="B299" s="66">
        <v>43673</v>
      </c>
      <c r="C299">
        <v>245</v>
      </c>
      <c r="D299">
        <v>11</v>
      </c>
      <c r="E299" t="s">
        <v>139</v>
      </c>
      <c r="F299">
        <v>1</v>
      </c>
      <c r="G299">
        <v>2</v>
      </c>
      <c r="H299">
        <v>245</v>
      </c>
      <c r="I299" t="s">
        <v>219</v>
      </c>
      <c r="J299" s="22">
        <f>COUNTIF($A258:C$693,C299)</f>
        <v>1</v>
      </c>
      <c r="K299" s="23">
        <v>1</v>
      </c>
      <c r="L299">
        <f>--_xlfn.CONCAT(M299:N299)</f>
        <v>11</v>
      </c>
      <c r="M299" s="24">
        <v>1</v>
      </c>
      <c r="N299" s="24">
        <v>1</v>
      </c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5">
        <v>1</v>
      </c>
      <c r="AK299" s="26">
        <v>1</v>
      </c>
      <c r="AL299" s="27">
        <v>3</v>
      </c>
      <c r="AM299" s="27">
        <v>8</v>
      </c>
      <c r="AN299" s="28">
        <f t="shared" si="34"/>
        <v>38</v>
      </c>
      <c r="AO299" s="29">
        <v>1</v>
      </c>
      <c r="AP299" s="30">
        <v>1</v>
      </c>
      <c r="AQ299" s="27">
        <v>1</v>
      </c>
      <c r="AR299" s="31">
        <v>1</v>
      </c>
      <c r="AS299" s="29">
        <v>4</v>
      </c>
      <c r="AT299" s="30">
        <v>4</v>
      </c>
      <c r="AU299" s="25"/>
      <c r="AV299" s="27"/>
      <c r="AW299" s="31"/>
      <c r="AX299" s="29"/>
      <c r="AY299" s="32"/>
      <c r="AZ299" s="25"/>
      <c r="BA299" s="33"/>
      <c r="BB299" s="31"/>
      <c r="BC299" s="31"/>
      <c r="BD299" s="34"/>
      <c r="BE299" s="26"/>
      <c r="BF299" s="26"/>
      <c r="BG299" s="26"/>
      <c r="BH299" s="27"/>
      <c r="BI299" s="27"/>
      <c r="BJ299" s="28"/>
      <c r="BK299" s="32">
        <v>2</v>
      </c>
      <c r="BL299" s="32">
        <v>9</v>
      </c>
      <c r="BM299" s="35">
        <f t="shared" si="35"/>
        <v>29</v>
      </c>
      <c r="BN299" s="29">
        <v>2</v>
      </c>
      <c r="BO299" s="25"/>
      <c r="BP299" s="36"/>
      <c r="BQ299" s="36"/>
      <c r="BR299" s="48">
        <v>31</v>
      </c>
      <c r="BS299" s="38">
        <v>1</v>
      </c>
      <c r="BT299" s="38" t="s">
        <v>54</v>
      </c>
      <c r="BU299" t="s">
        <v>55</v>
      </c>
      <c r="BV299" s="24" t="s">
        <v>56</v>
      </c>
      <c r="BW299" s="24"/>
      <c r="BX299" s="24"/>
      <c r="BY299" s="24"/>
      <c r="BZ299" s="39" t="s">
        <v>57</v>
      </c>
      <c r="CA299" s="40">
        <v>5</v>
      </c>
      <c r="CB299" s="40">
        <v>5</v>
      </c>
      <c r="CC299" s="40">
        <v>5</v>
      </c>
      <c r="CD299" s="40"/>
      <c r="CE299" s="40"/>
      <c r="CF299" s="40"/>
      <c r="CG299" s="40">
        <v>3</v>
      </c>
      <c r="CH299" s="40">
        <v>1</v>
      </c>
      <c r="CM299">
        <v>2</v>
      </c>
      <c r="CN299" s="40">
        <v>2</v>
      </c>
    </row>
    <row r="300" spans="1:92" x14ac:dyDescent="0.25">
      <c r="A300">
        <v>462</v>
      </c>
      <c r="B300" s="21">
        <v>43673</v>
      </c>
      <c r="C300">
        <v>251</v>
      </c>
      <c r="D300">
        <v>17</v>
      </c>
      <c r="E300" t="s">
        <v>139</v>
      </c>
      <c r="F300">
        <v>1</v>
      </c>
      <c r="G300">
        <v>2</v>
      </c>
      <c r="I300" t="s">
        <v>206</v>
      </c>
      <c r="J300" s="22">
        <f>COUNTIF($C$23:C551,C300)</f>
        <v>91</v>
      </c>
      <c r="K300" s="23"/>
      <c r="L300">
        <f>--_xlfn.CONCAT(M300:P300)</f>
        <v>17</v>
      </c>
      <c r="M300" s="24">
        <v>1</v>
      </c>
      <c r="N300" s="24">
        <v>7</v>
      </c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5">
        <v>1</v>
      </c>
      <c r="AK300" s="26">
        <v>2</v>
      </c>
      <c r="AL300" s="27">
        <v>0</v>
      </c>
      <c r="AM300" s="27">
        <v>3</v>
      </c>
      <c r="AN300" s="28">
        <f t="shared" si="34"/>
        <v>3</v>
      </c>
      <c r="AO300" s="29">
        <v>1</v>
      </c>
      <c r="AP300" s="30">
        <v>1</v>
      </c>
      <c r="AQ300" s="27">
        <v>1</v>
      </c>
      <c r="AR300" s="31">
        <v>1</v>
      </c>
      <c r="AS300" s="29">
        <v>4</v>
      </c>
      <c r="AT300" s="30">
        <v>3</v>
      </c>
      <c r="AU300" s="25"/>
      <c r="AV300" s="27"/>
      <c r="AW300" s="31"/>
      <c r="AX300" s="29"/>
      <c r="AY300" s="32">
        <v>1</v>
      </c>
      <c r="AZ300" s="25">
        <v>1</v>
      </c>
      <c r="BA300" s="33"/>
      <c r="BB300" s="31"/>
      <c r="BC300" s="31"/>
      <c r="BD300" s="34"/>
      <c r="BE300" s="26"/>
      <c r="BF300" s="26"/>
      <c r="BG300" s="26"/>
      <c r="BH300" s="27"/>
      <c r="BI300" s="27"/>
      <c r="BJ300" s="28"/>
      <c r="BK300" s="32">
        <v>2</v>
      </c>
      <c r="BL300" s="32">
        <v>9</v>
      </c>
      <c r="BM300" s="35">
        <f t="shared" si="35"/>
        <v>29</v>
      </c>
      <c r="BN300" s="29">
        <v>2</v>
      </c>
      <c r="BO300" s="25"/>
      <c r="BP300" s="36">
        <v>0</v>
      </c>
      <c r="BQ300" s="36">
        <v>5</v>
      </c>
      <c r="BR300" s="36">
        <f>--_xlfn.CONCAT(BP300:BQ300)</f>
        <v>5</v>
      </c>
      <c r="BS300" s="38">
        <v>10</v>
      </c>
      <c r="BT300" s="38" t="s">
        <v>60</v>
      </c>
      <c r="BU300" s="40" t="s">
        <v>61</v>
      </c>
      <c r="BV300" s="39" t="s">
        <v>62</v>
      </c>
      <c r="BW300" s="39"/>
      <c r="BX300" s="39"/>
      <c r="BY300" s="39"/>
      <c r="BZ300" s="39" t="s">
        <v>63</v>
      </c>
      <c r="CA300" s="40">
        <v>11</v>
      </c>
      <c r="CB300" s="40">
        <v>12</v>
      </c>
      <c r="CC300" s="40">
        <v>11</v>
      </c>
      <c r="CD300" s="40"/>
      <c r="CE300" s="40"/>
      <c r="CF300" s="40"/>
      <c r="CG300" s="40">
        <v>6</v>
      </c>
      <c r="CH300" s="40">
        <v>5</v>
      </c>
      <c r="CI300" s="24" t="s">
        <v>64</v>
      </c>
      <c r="CM300">
        <v>2</v>
      </c>
      <c r="CN300" s="40">
        <v>1</v>
      </c>
    </row>
    <row r="301" spans="1:92" x14ac:dyDescent="0.25">
      <c r="A301">
        <v>431</v>
      </c>
      <c r="B301" s="66">
        <v>43673</v>
      </c>
      <c r="C301">
        <v>249</v>
      </c>
      <c r="D301">
        <v>17</v>
      </c>
      <c r="E301" t="s">
        <v>139</v>
      </c>
      <c r="F301">
        <v>1</v>
      </c>
      <c r="G301">
        <v>2</v>
      </c>
      <c r="H301">
        <v>249</v>
      </c>
      <c r="I301" t="s">
        <v>207</v>
      </c>
      <c r="J301" s="22">
        <f>COUNTIF($C191:C$668,C301)</f>
        <v>9</v>
      </c>
      <c r="K301" s="23">
        <v>3</v>
      </c>
      <c r="L301">
        <f>--_xlfn.CONCAT(M301:N301)</f>
        <v>17</v>
      </c>
      <c r="M301" s="24">
        <v>1</v>
      </c>
      <c r="N301" s="24">
        <v>7</v>
      </c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5">
        <v>1</v>
      </c>
      <c r="AK301" s="26">
        <v>2</v>
      </c>
      <c r="AL301" s="27">
        <v>0</v>
      </c>
      <c r="AM301" s="27">
        <v>1</v>
      </c>
      <c r="AN301" s="28">
        <f t="shared" si="34"/>
        <v>1</v>
      </c>
      <c r="AO301" s="29">
        <v>4</v>
      </c>
      <c r="AP301" s="30">
        <v>1</v>
      </c>
      <c r="AQ301" s="27">
        <v>4</v>
      </c>
      <c r="AR301" s="31">
        <v>1</v>
      </c>
      <c r="AS301" s="29">
        <v>2</v>
      </c>
      <c r="AT301" s="30">
        <v>1</v>
      </c>
      <c r="AU301" s="25"/>
      <c r="AV301" s="27"/>
      <c r="AW301" s="31"/>
      <c r="AX301" s="29"/>
      <c r="AY301" s="32"/>
      <c r="AZ301" s="25"/>
      <c r="BA301" s="33"/>
      <c r="BB301" s="31"/>
      <c r="BC301" s="31"/>
      <c r="BD301" s="34"/>
      <c r="BE301" s="26"/>
      <c r="BF301" s="26"/>
      <c r="BG301" s="26"/>
      <c r="BH301" s="27"/>
      <c r="BI301" s="27"/>
      <c r="BJ301" s="28"/>
      <c r="BK301" s="32">
        <v>3</v>
      </c>
      <c r="BL301" s="32">
        <v>0</v>
      </c>
      <c r="BM301" s="35">
        <f t="shared" si="35"/>
        <v>30</v>
      </c>
      <c r="BN301" s="29">
        <v>2</v>
      </c>
      <c r="BO301" s="25"/>
      <c r="BP301" s="36"/>
      <c r="BQ301" s="36"/>
      <c r="BR301" s="62">
        <v>32</v>
      </c>
      <c r="BS301" s="27" t="s">
        <v>190</v>
      </c>
      <c r="BT301" s="38" t="s">
        <v>76</v>
      </c>
      <c r="BU301" s="40" t="s">
        <v>77</v>
      </c>
      <c r="BV301" s="39" t="s">
        <v>78</v>
      </c>
      <c r="BW301" s="39"/>
      <c r="BX301" s="39"/>
      <c r="BY301" s="39"/>
      <c r="BZ301" s="39" t="s">
        <v>79</v>
      </c>
      <c r="CA301" s="40">
        <v>4</v>
      </c>
      <c r="CB301" s="40">
        <v>4</v>
      </c>
      <c r="CC301" s="40">
        <v>4</v>
      </c>
      <c r="CD301" s="40"/>
      <c r="CE301" s="40"/>
      <c r="CF301" s="40"/>
      <c r="CG301" s="40">
        <v>2</v>
      </c>
      <c r="CH301" s="40">
        <v>2</v>
      </c>
      <c r="CI301" s="24"/>
      <c r="CM301">
        <v>2</v>
      </c>
      <c r="CN301" s="40">
        <v>2</v>
      </c>
    </row>
    <row r="302" spans="1:92" x14ac:dyDescent="0.25">
      <c r="A302">
        <v>432</v>
      </c>
      <c r="B302" s="66">
        <v>43673</v>
      </c>
      <c r="C302">
        <v>249</v>
      </c>
      <c r="D302">
        <v>22</v>
      </c>
      <c r="E302" t="s">
        <v>139</v>
      </c>
      <c r="F302">
        <v>1</v>
      </c>
      <c r="G302">
        <v>2</v>
      </c>
      <c r="I302" t="s">
        <v>207</v>
      </c>
      <c r="J302" s="22">
        <f>COUNTIF($C$136:C440,C302)</f>
        <v>9</v>
      </c>
      <c r="K302" s="23"/>
      <c r="L302">
        <f>--_xlfn.CONCAT(M302:N302)</f>
        <v>22</v>
      </c>
      <c r="M302" s="24">
        <v>2</v>
      </c>
      <c r="N302" s="24">
        <v>2</v>
      </c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5">
        <v>1</v>
      </c>
      <c r="AK302" s="26">
        <v>1</v>
      </c>
      <c r="AL302" s="27">
        <v>0</v>
      </c>
      <c r="AM302" s="27">
        <v>2</v>
      </c>
      <c r="AN302" s="28">
        <f t="shared" ref="AN302:AN331" si="42">--_xlfn.CONCAT(AL302:AM302)</f>
        <v>2</v>
      </c>
      <c r="AO302" s="29">
        <v>1</v>
      </c>
      <c r="AP302" s="30">
        <v>1</v>
      </c>
      <c r="AQ302" s="27">
        <v>6</v>
      </c>
      <c r="AR302" s="31">
        <v>1</v>
      </c>
      <c r="AS302" s="29">
        <v>2</v>
      </c>
      <c r="AT302" s="30">
        <v>2</v>
      </c>
      <c r="AU302" s="25"/>
      <c r="AV302" s="27"/>
      <c r="AW302" s="31"/>
      <c r="AX302" s="29"/>
      <c r="AY302" s="32"/>
      <c r="AZ302" s="25"/>
      <c r="BA302" s="33">
        <v>2</v>
      </c>
      <c r="BB302" s="31">
        <v>2</v>
      </c>
      <c r="BC302" s="31">
        <v>3</v>
      </c>
      <c r="BD302" s="34">
        <f>--_xlfn.CONCAT(BB302:BC302)</f>
        <v>23</v>
      </c>
      <c r="BE302" s="26"/>
      <c r="BF302" s="26"/>
      <c r="BG302" s="26"/>
      <c r="BH302" s="27"/>
      <c r="BI302" s="27"/>
      <c r="BJ302" s="28"/>
      <c r="BK302" s="32">
        <v>3</v>
      </c>
      <c r="BL302" s="32">
        <v>0</v>
      </c>
      <c r="BM302" s="35">
        <f t="shared" ref="BM302:BM331" si="43">--_xlfn.CONCAT(BK302:BL302)</f>
        <v>30</v>
      </c>
      <c r="BN302" s="29">
        <v>2</v>
      </c>
      <c r="BO302" s="25"/>
      <c r="BP302" s="36"/>
      <c r="BQ302" s="36"/>
      <c r="BR302" s="48">
        <v>34</v>
      </c>
      <c r="BS302" s="38">
        <v>10</v>
      </c>
      <c r="BT302" s="38" t="s">
        <v>60</v>
      </c>
      <c r="BU302" s="40" t="s">
        <v>61</v>
      </c>
      <c r="BV302" s="39" t="s">
        <v>62</v>
      </c>
      <c r="BW302" s="38">
        <v>23</v>
      </c>
      <c r="BX302" s="38" t="s">
        <v>95</v>
      </c>
      <c r="BY302" s="43" t="s">
        <v>220</v>
      </c>
      <c r="BZ302" s="39" t="s">
        <v>63</v>
      </c>
      <c r="CA302" s="40">
        <v>11</v>
      </c>
      <c r="CB302" s="40">
        <v>12</v>
      </c>
      <c r="CC302" s="40">
        <v>11</v>
      </c>
      <c r="CD302" s="40"/>
      <c r="CE302" s="40"/>
      <c r="CF302" s="40"/>
      <c r="CG302" s="40">
        <v>6</v>
      </c>
      <c r="CH302" s="40">
        <v>5</v>
      </c>
      <c r="CI302" s="24" t="s">
        <v>64</v>
      </c>
      <c r="CM302">
        <v>2</v>
      </c>
      <c r="CN302" s="40">
        <v>2</v>
      </c>
    </row>
    <row r="303" spans="1:92" x14ac:dyDescent="0.25">
      <c r="A303">
        <v>436</v>
      </c>
      <c r="B303" s="66">
        <v>43673</v>
      </c>
      <c r="C303">
        <v>249</v>
      </c>
      <c r="D303">
        <v>8</v>
      </c>
      <c r="E303" t="s">
        <v>139</v>
      </c>
      <c r="F303">
        <v>1</v>
      </c>
      <c r="G303">
        <v>2</v>
      </c>
      <c r="H303">
        <v>249</v>
      </c>
      <c r="I303" t="s">
        <v>207</v>
      </c>
      <c r="J303" s="22">
        <f>COUNTIF($C$134:C443,C303)</f>
        <v>9</v>
      </c>
      <c r="K303" s="23">
        <v>3</v>
      </c>
      <c r="L303">
        <f>--_xlfn.CONCAT(M303:N303)</f>
        <v>8</v>
      </c>
      <c r="M303" s="24">
        <v>0</v>
      </c>
      <c r="N303" s="24">
        <v>8</v>
      </c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5">
        <v>1</v>
      </c>
      <c r="AK303" s="26">
        <v>2</v>
      </c>
      <c r="AL303" s="27">
        <v>0</v>
      </c>
      <c r="AM303" s="27">
        <v>1</v>
      </c>
      <c r="AN303" s="28">
        <f t="shared" si="42"/>
        <v>1</v>
      </c>
      <c r="AO303" s="29">
        <v>1</v>
      </c>
      <c r="AP303" s="30">
        <v>1</v>
      </c>
      <c r="AQ303" s="27">
        <v>1</v>
      </c>
      <c r="AR303" s="31">
        <v>1</v>
      </c>
      <c r="AS303" s="29">
        <v>4</v>
      </c>
      <c r="AT303" s="30">
        <v>4</v>
      </c>
      <c r="AU303" s="25"/>
      <c r="AV303" s="27"/>
      <c r="AW303" s="31"/>
      <c r="AX303" s="29"/>
      <c r="AY303" s="32"/>
      <c r="AZ303" s="25"/>
      <c r="BA303" s="33">
        <v>2</v>
      </c>
      <c r="BB303" s="31">
        <v>2</v>
      </c>
      <c r="BC303" s="31">
        <v>1</v>
      </c>
      <c r="BD303" s="34">
        <f>--_xlfn.CONCAT(BB303:BC303)</f>
        <v>21</v>
      </c>
      <c r="BE303" s="26"/>
      <c r="BF303" s="26"/>
      <c r="BG303" s="26"/>
      <c r="BH303" s="27"/>
      <c r="BI303" s="27"/>
      <c r="BJ303" s="28"/>
      <c r="BK303" s="32">
        <v>3</v>
      </c>
      <c r="BL303" s="32">
        <v>0</v>
      </c>
      <c r="BM303" s="35">
        <f t="shared" si="43"/>
        <v>30</v>
      </c>
      <c r="BN303" s="29">
        <v>2</v>
      </c>
      <c r="BO303" s="25"/>
      <c r="BP303" s="36"/>
      <c r="BQ303" s="36"/>
      <c r="BR303" s="48">
        <v>34</v>
      </c>
      <c r="BS303" s="38">
        <v>10</v>
      </c>
      <c r="BT303" s="38" t="s">
        <v>60</v>
      </c>
      <c r="BU303" s="40" t="s">
        <v>61</v>
      </c>
      <c r="BV303" s="39" t="s">
        <v>62</v>
      </c>
      <c r="BW303" s="38">
        <v>21</v>
      </c>
      <c r="BX303" s="38" t="s">
        <v>95</v>
      </c>
      <c r="BY303" s="43" t="s">
        <v>189</v>
      </c>
      <c r="BZ303" s="39" t="s">
        <v>63</v>
      </c>
      <c r="CA303" s="40">
        <v>11</v>
      </c>
      <c r="CB303" s="40">
        <v>12</v>
      </c>
      <c r="CC303" s="40">
        <v>11</v>
      </c>
      <c r="CD303" s="40"/>
      <c r="CE303" s="40"/>
      <c r="CF303" s="40"/>
      <c r="CG303" s="40">
        <v>6</v>
      </c>
      <c r="CH303" s="40">
        <v>5</v>
      </c>
      <c r="CI303" s="24" t="s">
        <v>64</v>
      </c>
      <c r="CM303">
        <v>2</v>
      </c>
      <c r="CN303" s="40">
        <v>2</v>
      </c>
    </row>
    <row r="304" spans="1:92" x14ac:dyDescent="0.25">
      <c r="A304">
        <v>559</v>
      </c>
      <c r="B304" s="21">
        <v>43674</v>
      </c>
      <c r="C304">
        <v>275</v>
      </c>
      <c r="D304">
        <v>9</v>
      </c>
      <c r="E304" t="s">
        <v>213</v>
      </c>
      <c r="F304">
        <v>1</v>
      </c>
      <c r="G304">
        <v>2</v>
      </c>
      <c r="H304">
        <v>275</v>
      </c>
      <c r="I304" t="s">
        <v>214</v>
      </c>
      <c r="J304" s="22">
        <f>COUNTIF($C$153:C449,C304)</f>
        <v>9</v>
      </c>
      <c r="K304" s="22">
        <v>1</v>
      </c>
      <c r="L304">
        <f t="shared" ref="L304:L311" si="44">--_xlfn.CONCAT(M304:P304)</f>
        <v>9</v>
      </c>
      <c r="M304" s="24">
        <v>0</v>
      </c>
      <c r="N304" s="24">
        <v>9</v>
      </c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5">
        <v>1</v>
      </c>
      <c r="AK304" s="26">
        <v>2</v>
      </c>
      <c r="AL304" s="27">
        <v>1</v>
      </c>
      <c r="AM304" s="27">
        <v>3</v>
      </c>
      <c r="AN304" s="28">
        <f t="shared" si="42"/>
        <v>13</v>
      </c>
      <c r="AO304" s="29">
        <v>4</v>
      </c>
      <c r="AP304" s="30">
        <v>1</v>
      </c>
      <c r="AQ304" s="27">
        <v>4</v>
      </c>
      <c r="AR304" s="31">
        <v>1</v>
      </c>
      <c r="AS304" s="29">
        <v>5</v>
      </c>
      <c r="AT304" s="30">
        <v>5</v>
      </c>
      <c r="AU304" s="25"/>
      <c r="AV304" s="27"/>
      <c r="AW304" s="31"/>
      <c r="AX304" s="29"/>
      <c r="AY304" s="32"/>
      <c r="AZ304" s="25"/>
      <c r="BA304" s="33"/>
      <c r="BB304" s="31"/>
      <c r="BC304" s="31"/>
      <c r="BD304" s="34"/>
      <c r="BE304" s="26"/>
      <c r="BF304" s="26"/>
      <c r="BG304" s="26"/>
      <c r="BH304" s="27"/>
      <c r="BI304" s="27"/>
      <c r="BJ304" s="28"/>
      <c r="BK304" s="32">
        <v>3</v>
      </c>
      <c r="BL304" s="32">
        <v>0</v>
      </c>
      <c r="BM304" s="35">
        <f t="shared" si="43"/>
        <v>30</v>
      </c>
      <c r="BN304" s="29">
        <v>2</v>
      </c>
      <c r="BO304" s="25"/>
      <c r="BP304" s="36">
        <v>0</v>
      </c>
      <c r="BQ304" s="36">
        <v>9</v>
      </c>
      <c r="BR304" s="36">
        <f t="shared" ref="BR304:BR310" si="45">--_xlfn.CONCAT(BP304:BQ304)</f>
        <v>9</v>
      </c>
      <c r="BS304" s="38">
        <v>11</v>
      </c>
      <c r="BT304" s="38" t="s">
        <v>76</v>
      </c>
      <c r="BU304" s="40" t="s">
        <v>134</v>
      </c>
      <c r="BV304" s="39" t="s">
        <v>135</v>
      </c>
      <c r="BW304" s="39"/>
      <c r="BX304" s="39"/>
      <c r="BY304" s="39"/>
      <c r="BZ304" s="39" t="s">
        <v>159</v>
      </c>
      <c r="CA304" s="40" t="s">
        <v>160</v>
      </c>
      <c r="CB304" s="40">
        <v>10</v>
      </c>
      <c r="CC304" s="40" t="s">
        <v>160</v>
      </c>
      <c r="CD304" s="40"/>
      <c r="CE304" s="40"/>
      <c r="CF304" s="40"/>
      <c r="CG304" s="40">
        <v>10</v>
      </c>
      <c r="CH304" s="40">
        <v>6</v>
      </c>
      <c r="CI304" s="24"/>
      <c r="CM304">
        <v>2</v>
      </c>
      <c r="CN304" s="40">
        <v>1</v>
      </c>
    </row>
    <row r="305" spans="1:92" x14ac:dyDescent="0.25">
      <c r="A305">
        <v>455</v>
      </c>
      <c r="B305" s="21">
        <v>43673</v>
      </c>
      <c r="C305">
        <v>251</v>
      </c>
      <c r="D305">
        <v>15</v>
      </c>
      <c r="E305" t="s">
        <v>139</v>
      </c>
      <c r="F305">
        <v>1</v>
      </c>
      <c r="G305">
        <v>2</v>
      </c>
      <c r="I305" t="s">
        <v>206</v>
      </c>
      <c r="J305" s="22">
        <f>COUNTIF($A144:C$754,C305)</f>
        <v>91</v>
      </c>
      <c r="K305" s="23"/>
      <c r="L305">
        <f t="shared" si="44"/>
        <v>15</v>
      </c>
      <c r="M305" s="24">
        <v>1</v>
      </c>
      <c r="N305" s="24">
        <v>5</v>
      </c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5">
        <v>1</v>
      </c>
      <c r="AK305" s="26">
        <v>1</v>
      </c>
      <c r="AL305" s="27">
        <v>3</v>
      </c>
      <c r="AM305" s="27">
        <v>8</v>
      </c>
      <c r="AN305" s="28">
        <f t="shared" si="42"/>
        <v>38</v>
      </c>
      <c r="AO305" s="29">
        <v>1</v>
      </c>
      <c r="AP305" s="30">
        <v>1</v>
      </c>
      <c r="AQ305" s="27">
        <v>1</v>
      </c>
      <c r="AR305" s="31">
        <v>1</v>
      </c>
      <c r="AS305" s="29">
        <v>1</v>
      </c>
      <c r="AT305" s="30">
        <v>3</v>
      </c>
      <c r="AU305" s="25"/>
      <c r="AV305" s="27"/>
      <c r="AW305" s="31"/>
      <c r="AX305" s="29"/>
      <c r="AY305" s="32"/>
      <c r="AZ305" s="25"/>
      <c r="BA305" s="33"/>
      <c r="BB305" s="31"/>
      <c r="BC305" s="31"/>
      <c r="BD305" s="34"/>
      <c r="BE305" s="26"/>
      <c r="BF305" s="26"/>
      <c r="BG305" s="26"/>
      <c r="BH305" s="27"/>
      <c r="BI305" s="27"/>
      <c r="BJ305" s="28"/>
      <c r="BK305" s="32">
        <v>3</v>
      </c>
      <c r="BL305" s="32">
        <v>0</v>
      </c>
      <c r="BM305" s="35">
        <f t="shared" si="43"/>
        <v>30</v>
      </c>
      <c r="BN305" s="29">
        <v>2</v>
      </c>
      <c r="BO305" s="25"/>
      <c r="BP305" s="36">
        <v>0</v>
      </c>
      <c r="BQ305" s="36">
        <v>2</v>
      </c>
      <c r="BR305" s="36">
        <f t="shared" si="45"/>
        <v>2</v>
      </c>
      <c r="BS305" s="38">
        <v>1</v>
      </c>
      <c r="BT305" s="38" t="s">
        <v>54</v>
      </c>
      <c r="BU305" t="s">
        <v>55</v>
      </c>
      <c r="BV305" s="24" t="s">
        <v>56</v>
      </c>
      <c r="BW305" s="24"/>
      <c r="BX305" s="24"/>
      <c r="BY305" s="24"/>
      <c r="BZ305" s="39" t="s">
        <v>57</v>
      </c>
      <c r="CA305" s="40">
        <v>5</v>
      </c>
      <c r="CB305" s="40">
        <v>5</v>
      </c>
      <c r="CC305" s="40">
        <v>5</v>
      </c>
      <c r="CD305" s="40"/>
      <c r="CE305" s="40"/>
      <c r="CF305" s="40"/>
      <c r="CG305" s="40">
        <v>3</v>
      </c>
      <c r="CH305" s="40">
        <v>1</v>
      </c>
      <c r="CM305">
        <v>2</v>
      </c>
      <c r="CN305" s="40">
        <v>1</v>
      </c>
    </row>
    <row r="306" spans="1:92" x14ac:dyDescent="0.25">
      <c r="A306">
        <v>468</v>
      </c>
      <c r="B306" s="21">
        <v>43673</v>
      </c>
      <c r="C306">
        <v>251</v>
      </c>
      <c r="D306">
        <v>20</v>
      </c>
      <c r="E306" t="s">
        <v>139</v>
      </c>
      <c r="F306">
        <v>1</v>
      </c>
      <c r="G306">
        <v>2</v>
      </c>
      <c r="I306" t="s">
        <v>206</v>
      </c>
      <c r="J306" s="22">
        <f>COUNTIF($A141:C$754,C306)</f>
        <v>91</v>
      </c>
      <c r="K306" s="23"/>
      <c r="L306">
        <f t="shared" si="44"/>
        <v>20</v>
      </c>
      <c r="M306" s="24">
        <v>2</v>
      </c>
      <c r="N306" s="24">
        <v>0</v>
      </c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5">
        <v>1</v>
      </c>
      <c r="AK306" s="26">
        <v>1</v>
      </c>
      <c r="AL306" s="27">
        <v>3</v>
      </c>
      <c r="AM306" s="27">
        <v>8</v>
      </c>
      <c r="AN306" s="28">
        <f t="shared" si="42"/>
        <v>38</v>
      </c>
      <c r="AO306" s="29">
        <v>1</v>
      </c>
      <c r="AP306" s="30">
        <v>1</v>
      </c>
      <c r="AQ306" s="27">
        <v>1</v>
      </c>
      <c r="AR306" s="31">
        <v>1</v>
      </c>
      <c r="AS306" s="29">
        <v>3</v>
      </c>
      <c r="AT306" s="30">
        <v>5</v>
      </c>
      <c r="AU306" s="25"/>
      <c r="AV306" s="27"/>
      <c r="AW306" s="31"/>
      <c r="AX306" s="29"/>
      <c r="AY306" s="32"/>
      <c r="AZ306" s="25"/>
      <c r="BA306" s="33"/>
      <c r="BB306" s="31"/>
      <c r="BC306" s="31"/>
      <c r="BD306" s="34"/>
      <c r="BE306" s="26"/>
      <c r="BF306" s="26"/>
      <c r="BG306" s="26"/>
      <c r="BH306" s="27"/>
      <c r="BI306" s="27"/>
      <c r="BJ306" s="28"/>
      <c r="BK306" s="32">
        <v>3</v>
      </c>
      <c r="BL306" s="32">
        <v>0</v>
      </c>
      <c r="BM306" s="35">
        <f t="shared" si="43"/>
        <v>30</v>
      </c>
      <c r="BN306" s="29">
        <v>2</v>
      </c>
      <c r="BO306" s="25"/>
      <c r="BP306" s="36">
        <v>0</v>
      </c>
      <c r="BQ306" s="36">
        <v>2</v>
      </c>
      <c r="BR306" s="36">
        <f t="shared" si="45"/>
        <v>2</v>
      </c>
      <c r="BS306" s="38">
        <v>1</v>
      </c>
      <c r="BT306" s="38" t="s">
        <v>54</v>
      </c>
      <c r="BU306" t="s">
        <v>55</v>
      </c>
      <c r="BV306" s="24" t="s">
        <v>56</v>
      </c>
      <c r="BW306" s="24"/>
      <c r="BX306" s="24"/>
      <c r="BY306" s="24"/>
      <c r="BZ306" s="39" t="s">
        <v>57</v>
      </c>
      <c r="CA306" s="40">
        <v>5</v>
      </c>
      <c r="CB306" s="40">
        <v>5</v>
      </c>
      <c r="CC306" s="40">
        <v>5</v>
      </c>
      <c r="CD306" s="40"/>
      <c r="CE306" s="40"/>
      <c r="CF306" s="40"/>
      <c r="CG306" s="40">
        <v>3</v>
      </c>
      <c r="CH306" s="40">
        <v>1</v>
      </c>
      <c r="CM306">
        <v>2</v>
      </c>
      <c r="CN306" s="40">
        <v>1</v>
      </c>
    </row>
    <row r="307" spans="1:92" x14ac:dyDescent="0.25">
      <c r="A307">
        <v>523</v>
      </c>
      <c r="B307" s="21">
        <v>43673</v>
      </c>
      <c r="C307">
        <v>251</v>
      </c>
      <c r="D307">
        <v>71</v>
      </c>
      <c r="E307" t="s">
        <v>139</v>
      </c>
      <c r="F307">
        <v>1</v>
      </c>
      <c r="G307">
        <v>2</v>
      </c>
      <c r="I307" t="s">
        <v>205</v>
      </c>
      <c r="J307" s="22">
        <f>COUNTIF($A254:C$754,C307)</f>
        <v>76</v>
      </c>
      <c r="K307" s="23"/>
      <c r="L307">
        <f t="shared" si="44"/>
        <v>71</v>
      </c>
      <c r="M307" s="24">
        <v>7</v>
      </c>
      <c r="N307" s="24">
        <v>1</v>
      </c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5">
        <v>1</v>
      </c>
      <c r="AK307" s="26">
        <v>1</v>
      </c>
      <c r="AL307" s="27">
        <v>3</v>
      </c>
      <c r="AM307" s="27">
        <v>8</v>
      </c>
      <c r="AN307" s="28">
        <f t="shared" si="42"/>
        <v>38</v>
      </c>
      <c r="AO307" s="29">
        <v>1</v>
      </c>
      <c r="AP307" s="30">
        <v>1</v>
      </c>
      <c r="AQ307" s="27">
        <v>3</v>
      </c>
      <c r="AR307" s="31">
        <v>1</v>
      </c>
      <c r="AS307" s="29">
        <v>6</v>
      </c>
      <c r="AT307" s="30">
        <v>2</v>
      </c>
      <c r="AU307" s="25"/>
      <c r="AV307" s="27"/>
      <c r="AW307" s="31"/>
      <c r="AX307" s="29"/>
      <c r="AY307" s="32">
        <v>1</v>
      </c>
      <c r="AZ307" s="25"/>
      <c r="BA307" s="33"/>
      <c r="BB307" s="31"/>
      <c r="BC307" s="31"/>
      <c r="BD307" s="34"/>
      <c r="BE307" s="26"/>
      <c r="BF307" s="26"/>
      <c r="BG307" s="26"/>
      <c r="BH307" s="27"/>
      <c r="BI307" s="27"/>
      <c r="BJ307" s="28"/>
      <c r="BK307" s="32">
        <v>3</v>
      </c>
      <c r="BL307" s="32">
        <v>0</v>
      </c>
      <c r="BM307" s="35">
        <f t="shared" si="43"/>
        <v>30</v>
      </c>
      <c r="BN307" s="29">
        <v>2</v>
      </c>
      <c r="BO307" s="25"/>
      <c r="BP307" s="36">
        <v>0</v>
      </c>
      <c r="BQ307" s="36">
        <v>2</v>
      </c>
      <c r="BR307" s="36">
        <f t="shared" si="45"/>
        <v>2</v>
      </c>
      <c r="BS307" s="38">
        <v>1</v>
      </c>
      <c r="BT307" s="38" t="s">
        <v>54</v>
      </c>
      <c r="BU307" t="s">
        <v>55</v>
      </c>
      <c r="BV307" s="24" t="s">
        <v>56</v>
      </c>
      <c r="BW307" s="24"/>
      <c r="BX307" s="24"/>
      <c r="BY307" s="24"/>
      <c r="BZ307" s="39" t="s">
        <v>57</v>
      </c>
      <c r="CA307" s="40">
        <v>5</v>
      </c>
      <c r="CB307" s="40">
        <v>5</v>
      </c>
      <c r="CC307" s="40">
        <v>5</v>
      </c>
      <c r="CD307" s="40"/>
      <c r="CE307" s="40"/>
      <c r="CF307" s="40"/>
      <c r="CG307" s="40">
        <v>3</v>
      </c>
      <c r="CH307" s="40">
        <v>1</v>
      </c>
      <c r="CM307">
        <v>2</v>
      </c>
      <c r="CN307" s="40">
        <v>1</v>
      </c>
    </row>
    <row r="308" spans="1:92" x14ac:dyDescent="0.25">
      <c r="A308">
        <v>472</v>
      </c>
      <c r="B308" s="21">
        <v>43673</v>
      </c>
      <c r="C308">
        <v>251</v>
      </c>
      <c r="D308">
        <v>20</v>
      </c>
      <c r="E308" t="s">
        <v>139</v>
      </c>
      <c r="F308">
        <v>1</v>
      </c>
      <c r="G308">
        <v>2</v>
      </c>
      <c r="I308" t="s">
        <v>206</v>
      </c>
      <c r="J308" s="22">
        <f>COUNTIF($C$25:C557,C308)</f>
        <v>91</v>
      </c>
      <c r="K308" s="23"/>
      <c r="L308">
        <f t="shared" si="44"/>
        <v>20</v>
      </c>
      <c r="M308" s="24">
        <v>2</v>
      </c>
      <c r="N308" s="24">
        <v>0</v>
      </c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5">
        <v>1</v>
      </c>
      <c r="AK308" s="26">
        <v>2</v>
      </c>
      <c r="AL308" s="27">
        <v>0</v>
      </c>
      <c r="AM308" s="27">
        <v>3</v>
      </c>
      <c r="AN308" s="28">
        <f t="shared" si="42"/>
        <v>3</v>
      </c>
      <c r="AO308" s="29">
        <v>1</v>
      </c>
      <c r="AP308" s="30">
        <v>1</v>
      </c>
      <c r="AQ308" s="27">
        <v>1</v>
      </c>
      <c r="AR308" s="31">
        <v>1</v>
      </c>
      <c r="AS308" s="29">
        <v>3</v>
      </c>
      <c r="AT308" s="30">
        <v>3</v>
      </c>
      <c r="AU308" s="25"/>
      <c r="AV308" s="27"/>
      <c r="AW308" s="31"/>
      <c r="AX308" s="29"/>
      <c r="AY308" s="32">
        <v>1</v>
      </c>
      <c r="AZ308" s="25">
        <v>1</v>
      </c>
      <c r="BA308" s="33"/>
      <c r="BB308" s="31"/>
      <c r="BC308" s="31"/>
      <c r="BD308" s="34"/>
      <c r="BE308" s="26"/>
      <c r="BF308" s="26"/>
      <c r="BG308" s="26"/>
      <c r="BH308" s="27"/>
      <c r="BI308" s="27"/>
      <c r="BJ308" s="28"/>
      <c r="BK308" s="32">
        <v>3</v>
      </c>
      <c r="BL308" s="32">
        <v>0</v>
      </c>
      <c r="BM308" s="35">
        <f t="shared" si="43"/>
        <v>30</v>
      </c>
      <c r="BN308" s="29">
        <v>2</v>
      </c>
      <c r="BO308" s="25"/>
      <c r="BP308" s="36">
        <v>0</v>
      </c>
      <c r="BQ308" s="36">
        <v>5</v>
      </c>
      <c r="BR308" s="36">
        <f t="shared" si="45"/>
        <v>5</v>
      </c>
      <c r="BS308" s="38">
        <v>10</v>
      </c>
      <c r="BT308" s="38" t="s">
        <v>60</v>
      </c>
      <c r="BU308" s="40" t="s">
        <v>61</v>
      </c>
      <c r="BV308" s="39" t="s">
        <v>62</v>
      </c>
      <c r="BW308" s="39"/>
      <c r="BX308" s="39"/>
      <c r="BY308" s="39"/>
      <c r="BZ308" s="39" t="s">
        <v>63</v>
      </c>
      <c r="CA308" s="40">
        <v>11</v>
      </c>
      <c r="CB308" s="40">
        <v>12</v>
      </c>
      <c r="CC308" s="40">
        <v>11</v>
      </c>
      <c r="CD308" s="40"/>
      <c r="CE308" s="40"/>
      <c r="CF308" s="40"/>
      <c r="CG308" s="40">
        <v>6</v>
      </c>
      <c r="CH308" s="40">
        <v>5</v>
      </c>
      <c r="CI308" s="24" t="s">
        <v>64</v>
      </c>
      <c r="CM308">
        <v>2</v>
      </c>
      <c r="CN308" s="40">
        <v>1</v>
      </c>
    </row>
    <row r="309" spans="1:92" x14ac:dyDescent="0.25">
      <c r="A309">
        <v>493</v>
      </c>
      <c r="B309" s="21">
        <v>43673</v>
      </c>
      <c r="C309">
        <v>251</v>
      </c>
      <c r="D309">
        <v>30</v>
      </c>
      <c r="E309" t="s">
        <v>139</v>
      </c>
      <c r="F309">
        <v>1</v>
      </c>
      <c r="G309">
        <v>2</v>
      </c>
      <c r="I309" t="s">
        <v>205</v>
      </c>
      <c r="J309" s="22">
        <f>COUNTIF($A116:C$754,C309)</f>
        <v>91</v>
      </c>
      <c r="K309" s="23"/>
      <c r="L309">
        <f t="shared" si="44"/>
        <v>30</v>
      </c>
      <c r="M309" s="24">
        <v>3</v>
      </c>
      <c r="N309" s="24">
        <v>0</v>
      </c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5">
        <v>1</v>
      </c>
      <c r="AK309" s="26">
        <v>1</v>
      </c>
      <c r="AL309" s="27">
        <v>3</v>
      </c>
      <c r="AM309" s="27">
        <v>8</v>
      </c>
      <c r="AN309" s="28">
        <f t="shared" si="42"/>
        <v>38</v>
      </c>
      <c r="AO309" s="29">
        <v>1</v>
      </c>
      <c r="AP309" s="30">
        <v>1</v>
      </c>
      <c r="AQ309" s="27">
        <v>3</v>
      </c>
      <c r="AR309" s="31">
        <v>1</v>
      </c>
      <c r="AS309" s="29">
        <v>1</v>
      </c>
      <c r="AT309" s="30">
        <v>2</v>
      </c>
      <c r="AU309" s="25"/>
      <c r="AV309" s="27"/>
      <c r="AW309" s="31"/>
      <c r="AX309" s="29"/>
      <c r="AY309" s="32"/>
      <c r="AZ309" s="25"/>
      <c r="BA309" s="33"/>
      <c r="BB309" s="31"/>
      <c r="BC309" s="31"/>
      <c r="BD309" s="34"/>
      <c r="BE309" s="26"/>
      <c r="BF309" s="26"/>
      <c r="BG309" s="26"/>
      <c r="BH309" s="27"/>
      <c r="BI309" s="27"/>
      <c r="BJ309" s="28"/>
      <c r="BK309" s="32">
        <v>3</v>
      </c>
      <c r="BL309" s="32">
        <v>1</v>
      </c>
      <c r="BM309" s="35">
        <f t="shared" si="43"/>
        <v>31</v>
      </c>
      <c r="BN309" s="29">
        <v>2</v>
      </c>
      <c r="BO309" s="25"/>
      <c r="BP309" s="36">
        <v>0</v>
      </c>
      <c r="BQ309" s="36">
        <v>2</v>
      </c>
      <c r="BR309" s="36">
        <f t="shared" si="45"/>
        <v>2</v>
      </c>
      <c r="BS309" s="38">
        <v>1</v>
      </c>
      <c r="BT309" s="38" t="s">
        <v>54</v>
      </c>
      <c r="BU309" t="s">
        <v>55</v>
      </c>
      <c r="BV309" s="24" t="s">
        <v>56</v>
      </c>
      <c r="BW309" s="24"/>
      <c r="BX309" s="24"/>
      <c r="BY309" s="24"/>
      <c r="BZ309" s="39" t="s">
        <v>57</v>
      </c>
      <c r="CA309" s="40">
        <v>5</v>
      </c>
      <c r="CB309" s="40">
        <v>5</v>
      </c>
      <c r="CC309" s="40">
        <v>5</v>
      </c>
      <c r="CD309" s="40"/>
      <c r="CE309" s="40"/>
      <c r="CF309" s="40"/>
      <c r="CG309" s="40">
        <v>3</v>
      </c>
      <c r="CH309" s="40">
        <v>1</v>
      </c>
      <c r="CM309">
        <v>2</v>
      </c>
      <c r="CN309" s="40">
        <v>1</v>
      </c>
    </row>
    <row r="310" spans="1:92" x14ac:dyDescent="0.25">
      <c r="A310">
        <v>522</v>
      </c>
      <c r="B310" s="60">
        <v>43673</v>
      </c>
      <c r="C310" s="24">
        <v>251</v>
      </c>
      <c r="D310" s="24">
        <v>68</v>
      </c>
      <c r="E310" t="s">
        <v>139</v>
      </c>
      <c r="F310">
        <v>1</v>
      </c>
      <c r="G310">
        <v>2</v>
      </c>
      <c r="H310" s="24">
        <v>251</v>
      </c>
      <c r="I310" s="24" t="s">
        <v>205</v>
      </c>
      <c r="J310" s="61">
        <f>COUNTIF($C$50:C306,C310)</f>
        <v>54</v>
      </c>
      <c r="K310" s="61">
        <v>6</v>
      </c>
      <c r="L310" s="24">
        <f t="shared" si="44"/>
        <v>68</v>
      </c>
      <c r="M310" s="24">
        <v>6</v>
      </c>
      <c r="N310" s="24">
        <v>8</v>
      </c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5">
        <v>1</v>
      </c>
      <c r="AK310" s="26">
        <v>1</v>
      </c>
      <c r="AL310" s="27">
        <v>0</v>
      </c>
      <c r="AM310" s="27">
        <v>2</v>
      </c>
      <c r="AN310" s="28">
        <f t="shared" si="42"/>
        <v>2</v>
      </c>
      <c r="AO310" s="29">
        <v>3</v>
      </c>
      <c r="AP310" s="30">
        <v>1</v>
      </c>
      <c r="AQ310" s="27">
        <v>4</v>
      </c>
      <c r="AR310" s="31">
        <v>1</v>
      </c>
      <c r="AS310" s="29">
        <v>4</v>
      </c>
      <c r="AT310" s="30">
        <v>4</v>
      </c>
      <c r="AU310" s="25"/>
      <c r="AV310" s="27"/>
      <c r="AW310" s="31">
        <v>1</v>
      </c>
      <c r="AX310" s="29">
        <v>1</v>
      </c>
      <c r="AY310" s="32">
        <v>1</v>
      </c>
      <c r="AZ310" s="25">
        <v>1</v>
      </c>
      <c r="BA310" s="33">
        <v>1</v>
      </c>
      <c r="BB310" s="31"/>
      <c r="BC310" s="31"/>
      <c r="BD310" s="34"/>
      <c r="BE310" s="26"/>
      <c r="BF310" s="26"/>
      <c r="BG310" s="26"/>
      <c r="BH310" s="27"/>
      <c r="BI310" s="27"/>
      <c r="BJ310" s="28"/>
      <c r="BK310" s="32">
        <v>3</v>
      </c>
      <c r="BL310" s="32">
        <v>1</v>
      </c>
      <c r="BM310" s="35">
        <f t="shared" si="43"/>
        <v>31</v>
      </c>
      <c r="BN310" s="29">
        <v>2</v>
      </c>
      <c r="BO310" s="25"/>
      <c r="BP310" s="36">
        <v>1</v>
      </c>
      <c r="BQ310" s="36">
        <v>2</v>
      </c>
      <c r="BR310" s="37">
        <f t="shared" si="45"/>
        <v>12</v>
      </c>
      <c r="BS310" s="24"/>
      <c r="BT310" s="24"/>
      <c r="BU310" t="s">
        <v>117</v>
      </c>
      <c r="BV310" s="24" t="s">
        <v>118</v>
      </c>
      <c r="BW310" s="24"/>
      <c r="BX310" s="24"/>
      <c r="BY310" s="24"/>
      <c r="BZ310" s="39" t="s">
        <v>89</v>
      </c>
      <c r="CA310" s="40" t="s">
        <v>119</v>
      </c>
      <c r="CB310" s="40">
        <v>17</v>
      </c>
      <c r="CC310" s="42" t="s">
        <v>119</v>
      </c>
      <c r="CD310" s="40"/>
      <c r="CE310" s="40"/>
      <c r="CF310" s="40"/>
      <c r="CG310" s="40">
        <v>14</v>
      </c>
      <c r="CH310" s="40">
        <v>5</v>
      </c>
      <c r="CI310" s="24" t="s">
        <v>120</v>
      </c>
      <c r="CJ310" s="24"/>
      <c r="CM310">
        <v>2</v>
      </c>
      <c r="CN310" s="40">
        <v>1</v>
      </c>
    </row>
    <row r="311" spans="1:92" x14ac:dyDescent="0.25">
      <c r="A311">
        <v>517</v>
      </c>
      <c r="B311" s="21">
        <v>43673</v>
      </c>
      <c r="C311">
        <v>251</v>
      </c>
      <c r="D311">
        <v>55</v>
      </c>
      <c r="E311" t="s">
        <v>139</v>
      </c>
      <c r="F311">
        <v>1</v>
      </c>
      <c r="G311">
        <v>2</v>
      </c>
      <c r="I311" t="s">
        <v>216</v>
      </c>
      <c r="J311" s="22">
        <f>COUNTIF($C$156:C456,C311)</f>
        <v>91</v>
      </c>
      <c r="K311" s="23"/>
      <c r="L311">
        <f t="shared" si="44"/>
        <v>55</v>
      </c>
      <c r="M311" s="24">
        <v>5</v>
      </c>
      <c r="N311" s="24">
        <v>5</v>
      </c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5">
        <v>1</v>
      </c>
      <c r="AK311" s="26">
        <v>1</v>
      </c>
      <c r="AL311" s="27">
        <v>3</v>
      </c>
      <c r="AM311" s="27">
        <v>8</v>
      </c>
      <c r="AN311" s="28">
        <f t="shared" si="42"/>
        <v>38</v>
      </c>
      <c r="AO311" s="29">
        <v>5</v>
      </c>
      <c r="AP311" s="30">
        <v>1</v>
      </c>
      <c r="AQ311" s="27">
        <v>3</v>
      </c>
      <c r="AR311" s="31">
        <v>1</v>
      </c>
      <c r="AS311" s="29">
        <v>4</v>
      </c>
      <c r="AT311" s="30">
        <v>4</v>
      </c>
      <c r="AU311" s="25"/>
      <c r="AV311" s="27"/>
      <c r="AW311" s="31"/>
      <c r="AX311" s="29"/>
      <c r="AY311" s="32"/>
      <c r="AZ311" s="25"/>
      <c r="BA311" s="33"/>
      <c r="BB311" s="31"/>
      <c r="BC311" s="31"/>
      <c r="BD311" s="34"/>
      <c r="BE311" s="26"/>
      <c r="BF311" s="26"/>
      <c r="BG311" s="26"/>
      <c r="BH311" s="27"/>
      <c r="BI311" s="27"/>
      <c r="BJ311" s="28"/>
      <c r="BK311" s="32">
        <v>3</v>
      </c>
      <c r="BL311" s="32">
        <v>1</v>
      </c>
      <c r="BM311" s="35">
        <f t="shared" si="43"/>
        <v>31</v>
      </c>
      <c r="BN311" s="29">
        <v>2</v>
      </c>
      <c r="BO311" s="25"/>
      <c r="BP311" s="36"/>
      <c r="BQ311" s="36"/>
      <c r="BR311" s="57">
        <v>31</v>
      </c>
      <c r="BS311" s="38">
        <v>1</v>
      </c>
      <c r="BT311" s="38" t="s">
        <v>54</v>
      </c>
      <c r="BU311" s="40" t="s">
        <v>77</v>
      </c>
      <c r="BV311" s="39" t="s">
        <v>78</v>
      </c>
      <c r="BW311" s="39"/>
      <c r="BX311" s="39"/>
      <c r="BY311" s="39"/>
      <c r="BZ311" s="39" t="s">
        <v>79</v>
      </c>
      <c r="CA311" s="40">
        <v>4</v>
      </c>
      <c r="CB311" s="40">
        <v>4</v>
      </c>
      <c r="CC311" s="40">
        <v>4</v>
      </c>
      <c r="CD311" s="40"/>
      <c r="CE311" s="40"/>
      <c r="CF311" s="40"/>
      <c r="CG311" s="40">
        <v>2</v>
      </c>
      <c r="CH311" s="40">
        <v>2</v>
      </c>
      <c r="CI311" s="24"/>
      <c r="CJ311" s="24"/>
      <c r="CM311">
        <v>2</v>
      </c>
      <c r="CN311" s="40">
        <v>1</v>
      </c>
    </row>
    <row r="312" spans="1:92" x14ac:dyDescent="0.25">
      <c r="A312">
        <v>427</v>
      </c>
      <c r="B312" s="66">
        <v>43673</v>
      </c>
      <c r="C312">
        <v>248</v>
      </c>
      <c r="D312">
        <v>7</v>
      </c>
      <c r="E312" t="s">
        <v>139</v>
      </c>
      <c r="F312">
        <v>1</v>
      </c>
      <c r="G312">
        <v>2</v>
      </c>
      <c r="I312" t="s">
        <v>210</v>
      </c>
      <c r="J312" s="22">
        <f>COUNTIF($C184:C$688,C312)</f>
        <v>4</v>
      </c>
      <c r="K312" s="23"/>
      <c r="L312">
        <f>--_xlfn.CONCAT(M312:N312)</f>
        <v>7</v>
      </c>
      <c r="M312" s="24">
        <v>0</v>
      </c>
      <c r="N312" s="24">
        <v>7</v>
      </c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5">
        <v>1</v>
      </c>
      <c r="AK312" s="26">
        <v>1</v>
      </c>
      <c r="AL312" s="27">
        <v>3</v>
      </c>
      <c r="AM312" s="27">
        <v>9</v>
      </c>
      <c r="AN312" s="28">
        <f t="shared" si="42"/>
        <v>39</v>
      </c>
      <c r="AO312" s="29">
        <v>5</v>
      </c>
      <c r="AP312" s="30">
        <v>1</v>
      </c>
      <c r="AQ312" s="27">
        <v>1</v>
      </c>
      <c r="AR312" s="31">
        <v>1</v>
      </c>
      <c r="AS312" s="29">
        <v>4</v>
      </c>
      <c r="AT312" s="30">
        <v>4</v>
      </c>
      <c r="AU312" s="25"/>
      <c r="AV312" s="27"/>
      <c r="AW312" s="31"/>
      <c r="AX312" s="29"/>
      <c r="AY312" s="32">
        <v>1</v>
      </c>
      <c r="AZ312" s="25">
        <v>1</v>
      </c>
      <c r="BA312" s="33"/>
      <c r="BB312" s="31"/>
      <c r="BC312" s="31"/>
      <c r="BD312" s="34"/>
      <c r="BE312" s="26"/>
      <c r="BF312" s="26"/>
      <c r="BG312" s="26"/>
      <c r="BH312" s="27"/>
      <c r="BI312" s="27"/>
      <c r="BJ312" s="28"/>
      <c r="BK312" s="32">
        <v>3</v>
      </c>
      <c r="BL312" s="32">
        <v>2</v>
      </c>
      <c r="BM312" s="35">
        <f t="shared" si="43"/>
        <v>32</v>
      </c>
      <c r="BN312" s="29">
        <v>1</v>
      </c>
      <c r="BO312" s="25"/>
      <c r="BP312" s="36"/>
      <c r="BQ312" s="36"/>
      <c r="BR312" s="57">
        <v>31</v>
      </c>
      <c r="BS312" s="38">
        <v>1</v>
      </c>
      <c r="BT312" s="38" t="s">
        <v>54</v>
      </c>
      <c r="BU312" s="40" t="s">
        <v>77</v>
      </c>
      <c r="BV312" s="39" t="s">
        <v>78</v>
      </c>
      <c r="BW312" s="39"/>
      <c r="BX312" s="39"/>
      <c r="BY312" s="39"/>
      <c r="BZ312" s="39" t="s">
        <v>79</v>
      </c>
      <c r="CA312" s="40">
        <v>4</v>
      </c>
      <c r="CB312" s="40">
        <v>4</v>
      </c>
      <c r="CC312" s="40">
        <v>4</v>
      </c>
      <c r="CD312" s="40"/>
      <c r="CE312" s="40"/>
      <c r="CF312" s="40"/>
      <c r="CG312" s="40">
        <v>2</v>
      </c>
      <c r="CH312" s="40">
        <v>2</v>
      </c>
      <c r="CI312" s="24"/>
      <c r="CM312">
        <v>2</v>
      </c>
      <c r="CN312" s="40">
        <v>2</v>
      </c>
    </row>
    <row r="313" spans="1:92" x14ac:dyDescent="0.25">
      <c r="A313">
        <v>515</v>
      </c>
      <c r="B313" s="21">
        <v>43673</v>
      </c>
      <c r="C313">
        <v>251</v>
      </c>
      <c r="D313">
        <v>51</v>
      </c>
      <c r="E313" t="s">
        <v>139</v>
      </c>
      <c r="F313">
        <v>1</v>
      </c>
      <c r="G313">
        <v>2</v>
      </c>
      <c r="H313">
        <v>251</v>
      </c>
      <c r="I313" t="s">
        <v>205</v>
      </c>
      <c r="J313" s="22">
        <f>COUNTIF($A264:C$754,C313)</f>
        <v>66</v>
      </c>
      <c r="K313" s="23">
        <v>23</v>
      </c>
      <c r="L313">
        <f t="shared" ref="L313:L331" si="46">--_xlfn.CONCAT(M313:P313)</f>
        <v>51</v>
      </c>
      <c r="M313" s="24">
        <v>5</v>
      </c>
      <c r="N313" s="24">
        <v>1</v>
      </c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5">
        <v>1</v>
      </c>
      <c r="AK313" s="26">
        <v>1</v>
      </c>
      <c r="AL313" s="27">
        <v>3</v>
      </c>
      <c r="AM313" s="27">
        <v>8</v>
      </c>
      <c r="AN313" s="28">
        <f t="shared" si="42"/>
        <v>38</v>
      </c>
      <c r="AO313" s="29">
        <v>1</v>
      </c>
      <c r="AP313" s="30">
        <v>1</v>
      </c>
      <c r="AQ313" s="27">
        <v>1</v>
      </c>
      <c r="AR313" s="31">
        <v>1</v>
      </c>
      <c r="AS313" s="29">
        <v>4</v>
      </c>
      <c r="AT313" s="30">
        <v>5</v>
      </c>
      <c r="AU313" s="25"/>
      <c r="AV313" s="27"/>
      <c r="AW313" s="31"/>
      <c r="AX313" s="29"/>
      <c r="AY313" s="32"/>
      <c r="AZ313" s="25">
        <v>1</v>
      </c>
      <c r="BA313" s="33">
        <v>8</v>
      </c>
      <c r="BB313" s="31">
        <v>2</v>
      </c>
      <c r="BC313" s="31">
        <v>7</v>
      </c>
      <c r="BD313" s="34">
        <f>--_xlfn.CONCAT(BB313:BC313)</f>
        <v>27</v>
      </c>
      <c r="BE313" s="26"/>
      <c r="BF313" s="26"/>
      <c r="BG313" s="26"/>
      <c r="BH313" s="27"/>
      <c r="BI313" s="27"/>
      <c r="BJ313" s="28"/>
      <c r="BK313" s="32">
        <v>3</v>
      </c>
      <c r="BL313" s="32">
        <v>3</v>
      </c>
      <c r="BM313" s="35">
        <f t="shared" si="43"/>
        <v>33</v>
      </c>
      <c r="BN313" s="29">
        <v>2</v>
      </c>
      <c r="BO313" s="25"/>
      <c r="BP313" s="36">
        <v>0</v>
      </c>
      <c r="BQ313" s="36">
        <v>2</v>
      </c>
      <c r="BR313" s="36">
        <f>--_xlfn.CONCAT(BP313:BQ313)</f>
        <v>2</v>
      </c>
      <c r="BS313" s="38">
        <v>1</v>
      </c>
      <c r="BT313" s="38" t="s">
        <v>54</v>
      </c>
      <c r="BU313" t="s">
        <v>55</v>
      </c>
      <c r="BV313" s="24" t="s">
        <v>56</v>
      </c>
      <c r="BW313" s="27">
        <v>27</v>
      </c>
      <c r="BX313" s="38" t="s">
        <v>95</v>
      </c>
      <c r="BY313" s="43" t="s">
        <v>221</v>
      </c>
      <c r="BZ313" s="39" t="s">
        <v>57</v>
      </c>
      <c r="CA313" s="40">
        <v>5</v>
      </c>
      <c r="CB313" s="40">
        <v>5</v>
      </c>
      <c r="CC313" s="40">
        <v>5</v>
      </c>
      <c r="CD313" s="40"/>
      <c r="CE313" s="40"/>
      <c r="CF313" s="40"/>
      <c r="CG313" s="40">
        <v>3</v>
      </c>
      <c r="CH313" s="40">
        <v>1</v>
      </c>
      <c r="CM313">
        <v>2</v>
      </c>
      <c r="CN313" s="40">
        <v>1</v>
      </c>
    </row>
    <row r="314" spans="1:92" x14ac:dyDescent="0.25">
      <c r="A314">
        <v>526</v>
      </c>
      <c r="B314" s="21">
        <v>43673</v>
      </c>
      <c r="C314">
        <v>251</v>
      </c>
      <c r="D314">
        <v>93</v>
      </c>
      <c r="E314" t="s">
        <v>139</v>
      </c>
      <c r="F314">
        <v>1</v>
      </c>
      <c r="G314">
        <v>2</v>
      </c>
      <c r="H314">
        <v>251</v>
      </c>
      <c r="I314" t="s">
        <v>205</v>
      </c>
      <c r="J314" s="22">
        <f>COUNTIF($C$97:C507,C314)</f>
        <v>91</v>
      </c>
      <c r="K314" s="23">
        <v>1</v>
      </c>
      <c r="L314">
        <f t="shared" si="46"/>
        <v>93</v>
      </c>
      <c r="M314" s="24">
        <v>9</v>
      </c>
      <c r="N314" s="24">
        <v>3</v>
      </c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5">
        <v>1</v>
      </c>
      <c r="AK314" s="26">
        <v>1</v>
      </c>
      <c r="AL314" s="27">
        <v>0</v>
      </c>
      <c r="AM314" s="27">
        <v>2</v>
      </c>
      <c r="AN314" s="28">
        <f t="shared" si="42"/>
        <v>2</v>
      </c>
      <c r="AO314" s="29">
        <v>1</v>
      </c>
      <c r="AP314" s="30">
        <v>1</v>
      </c>
      <c r="AQ314" s="27">
        <v>7</v>
      </c>
      <c r="AR314" s="31">
        <v>1</v>
      </c>
      <c r="AS314" s="29">
        <v>3</v>
      </c>
      <c r="AT314" s="30">
        <v>6</v>
      </c>
      <c r="AU314" s="25"/>
      <c r="AV314" s="27"/>
      <c r="AW314" s="31"/>
      <c r="AX314" s="29"/>
      <c r="AY314" s="32"/>
      <c r="AZ314" s="25"/>
      <c r="BA314" s="33">
        <v>3</v>
      </c>
      <c r="BB314" s="31">
        <v>2</v>
      </c>
      <c r="BC314" s="31">
        <v>5</v>
      </c>
      <c r="BD314" s="34">
        <f>--_xlfn.CONCAT(BB314:BC314)</f>
        <v>25</v>
      </c>
      <c r="BE314" s="26"/>
      <c r="BF314" s="26"/>
      <c r="BG314" s="26"/>
      <c r="BH314" s="27"/>
      <c r="BI314" s="27"/>
      <c r="BJ314" s="28"/>
      <c r="BK314" s="32">
        <v>3</v>
      </c>
      <c r="BL314" s="32">
        <v>3</v>
      </c>
      <c r="BM314" s="35">
        <f t="shared" si="43"/>
        <v>33</v>
      </c>
      <c r="BN314" s="29">
        <v>2</v>
      </c>
      <c r="BO314" s="25"/>
      <c r="BP314" s="36"/>
      <c r="BQ314" s="36"/>
      <c r="BR314" s="36">
        <v>4</v>
      </c>
      <c r="BS314" s="38">
        <v>10</v>
      </c>
      <c r="BT314" s="38" t="s">
        <v>60</v>
      </c>
      <c r="BU314" s="40" t="s">
        <v>93</v>
      </c>
      <c r="BV314" s="39" t="s">
        <v>94</v>
      </c>
      <c r="BW314" s="38">
        <v>25</v>
      </c>
      <c r="BX314" s="38" t="s">
        <v>95</v>
      </c>
      <c r="BY314" s="43" t="s">
        <v>208</v>
      </c>
      <c r="BZ314" s="39" t="s">
        <v>97</v>
      </c>
      <c r="CA314" s="40">
        <v>7</v>
      </c>
      <c r="CB314" s="40">
        <v>7</v>
      </c>
      <c r="CC314" s="40">
        <v>7</v>
      </c>
      <c r="CD314" s="40"/>
      <c r="CE314" s="40"/>
      <c r="CF314" s="40"/>
      <c r="CG314" s="40">
        <v>4</v>
      </c>
      <c r="CH314" s="40">
        <v>3</v>
      </c>
      <c r="CI314" s="24"/>
      <c r="CM314">
        <v>2</v>
      </c>
      <c r="CN314" s="40">
        <v>1</v>
      </c>
    </row>
    <row r="315" spans="1:92" x14ac:dyDescent="0.25">
      <c r="A315">
        <v>477</v>
      </c>
      <c r="B315" s="21">
        <v>43673</v>
      </c>
      <c r="C315">
        <v>251</v>
      </c>
      <c r="D315">
        <v>231</v>
      </c>
      <c r="E315" t="s">
        <v>139</v>
      </c>
      <c r="F315">
        <v>1</v>
      </c>
      <c r="G315">
        <v>2</v>
      </c>
      <c r="I315" t="s">
        <v>205</v>
      </c>
      <c r="J315" s="22">
        <f>COUNTIF($C$75:C538,C315)</f>
        <v>91</v>
      </c>
      <c r="K315" s="22"/>
      <c r="L315">
        <f t="shared" si="46"/>
        <v>231</v>
      </c>
      <c r="M315" s="24">
        <v>2</v>
      </c>
      <c r="N315" s="24">
        <v>3</v>
      </c>
      <c r="O315" s="24">
        <v>1</v>
      </c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5">
        <v>1</v>
      </c>
      <c r="AK315" s="26">
        <v>1</v>
      </c>
      <c r="AL315" s="27">
        <v>4</v>
      </c>
      <c r="AM315" s="27">
        <v>8</v>
      </c>
      <c r="AN315" s="28">
        <f t="shared" si="42"/>
        <v>48</v>
      </c>
      <c r="AO315" s="29">
        <v>5</v>
      </c>
      <c r="AP315" s="30">
        <v>1</v>
      </c>
      <c r="AQ315" s="27">
        <v>4</v>
      </c>
      <c r="AR315" s="31">
        <v>1</v>
      </c>
      <c r="AS315" s="29">
        <v>5</v>
      </c>
      <c r="AT315" s="30">
        <v>5</v>
      </c>
      <c r="AU315" s="25"/>
      <c r="AV315" s="27"/>
      <c r="AW315" s="31"/>
      <c r="AX315" s="29"/>
      <c r="AY315" s="32"/>
      <c r="AZ315" s="25">
        <v>1</v>
      </c>
      <c r="BA315" s="33">
        <v>1</v>
      </c>
      <c r="BB315" s="31">
        <v>2</v>
      </c>
      <c r="BC315" s="31">
        <v>0</v>
      </c>
      <c r="BD315" s="34">
        <f>--_xlfn.CONCAT(BB315:BC315)</f>
        <v>20</v>
      </c>
      <c r="BE315" s="26"/>
      <c r="BF315" s="26"/>
      <c r="BG315" s="26"/>
      <c r="BH315" s="27"/>
      <c r="BI315" s="27"/>
      <c r="BJ315" s="28"/>
      <c r="BK315" s="32">
        <v>3</v>
      </c>
      <c r="BL315" s="32">
        <v>3</v>
      </c>
      <c r="BM315" s="35">
        <f t="shared" si="43"/>
        <v>33</v>
      </c>
      <c r="BN315" s="29">
        <v>2</v>
      </c>
      <c r="BO315" s="25"/>
      <c r="BP315" s="36"/>
      <c r="BQ315" s="36"/>
      <c r="BR315" s="65">
        <v>13</v>
      </c>
      <c r="BS315" s="38">
        <v>11</v>
      </c>
      <c r="BT315" s="38" t="s">
        <v>76</v>
      </c>
      <c r="BU315" s="40" t="s">
        <v>134</v>
      </c>
      <c r="BV315" s="39" t="s">
        <v>135</v>
      </c>
      <c r="BW315" s="38">
        <v>20</v>
      </c>
      <c r="BX315" s="38" t="s">
        <v>95</v>
      </c>
      <c r="BY315" s="43" t="s">
        <v>136</v>
      </c>
      <c r="BZ315" s="39" t="s">
        <v>137</v>
      </c>
      <c r="CA315" s="40" t="s">
        <v>138</v>
      </c>
      <c r="CB315" s="40">
        <v>11</v>
      </c>
      <c r="CC315" s="40" t="s">
        <v>138</v>
      </c>
      <c r="CD315" s="40"/>
      <c r="CE315" s="40"/>
      <c r="CF315" s="40"/>
      <c r="CG315" s="40">
        <v>11</v>
      </c>
      <c r="CH315" s="40">
        <v>6</v>
      </c>
      <c r="CI315" s="62">
        <v>13</v>
      </c>
      <c r="CJ315" s="24"/>
      <c r="CM315">
        <v>2</v>
      </c>
      <c r="CN315" s="40">
        <v>1</v>
      </c>
    </row>
    <row r="316" spans="1:92" x14ac:dyDescent="0.25">
      <c r="A316">
        <v>552</v>
      </c>
      <c r="B316" s="21">
        <v>43674</v>
      </c>
      <c r="C316">
        <v>275</v>
      </c>
      <c r="D316">
        <v>13</v>
      </c>
      <c r="E316" t="s">
        <v>213</v>
      </c>
      <c r="F316">
        <v>1</v>
      </c>
      <c r="G316">
        <v>2</v>
      </c>
      <c r="I316" t="s">
        <v>214</v>
      </c>
      <c r="J316" s="22">
        <f>COUNTIF($A$19:C433,C316)</f>
        <v>10</v>
      </c>
      <c r="K316" s="23"/>
      <c r="L316">
        <f t="shared" si="46"/>
        <v>13</v>
      </c>
      <c r="M316" s="24">
        <v>1</v>
      </c>
      <c r="N316" s="24">
        <v>3</v>
      </c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5">
        <v>1</v>
      </c>
      <c r="AK316" s="26">
        <v>1</v>
      </c>
      <c r="AL316" s="27">
        <v>3</v>
      </c>
      <c r="AM316" s="27">
        <v>8</v>
      </c>
      <c r="AN316" s="28">
        <f t="shared" si="42"/>
        <v>38</v>
      </c>
      <c r="AO316" s="29">
        <v>1</v>
      </c>
      <c r="AP316" s="30">
        <v>1</v>
      </c>
      <c r="AQ316" s="27">
        <v>1</v>
      </c>
      <c r="AR316" s="31">
        <v>1</v>
      </c>
      <c r="AS316" s="29">
        <v>6</v>
      </c>
      <c r="AT316" s="30">
        <v>6</v>
      </c>
      <c r="AU316" s="25"/>
      <c r="AV316" s="27"/>
      <c r="AW316" s="31"/>
      <c r="AX316" s="29"/>
      <c r="AY316" s="32"/>
      <c r="AZ316" s="25"/>
      <c r="BA316" s="33"/>
      <c r="BB316" s="31"/>
      <c r="BC316" s="31"/>
      <c r="BD316" s="34"/>
      <c r="BE316" s="26"/>
      <c r="BF316" s="26"/>
      <c r="BG316" s="26"/>
      <c r="BH316" s="27"/>
      <c r="BI316" s="27"/>
      <c r="BJ316" s="28"/>
      <c r="BK316" s="32">
        <v>3</v>
      </c>
      <c r="BL316" s="32">
        <v>4</v>
      </c>
      <c r="BM316" s="35">
        <f t="shared" si="43"/>
        <v>34</v>
      </c>
      <c r="BN316" s="29">
        <v>2</v>
      </c>
      <c r="BO316" s="25"/>
      <c r="BP316" s="36">
        <v>0</v>
      </c>
      <c r="BQ316" s="36">
        <v>2</v>
      </c>
      <c r="BR316" s="36">
        <f t="shared" ref="BR316:BR321" si="47">--_xlfn.CONCAT(BP316:BQ316)</f>
        <v>2</v>
      </c>
      <c r="BS316" s="38">
        <v>1</v>
      </c>
      <c r="BT316" s="38" t="s">
        <v>54</v>
      </c>
      <c r="BU316" t="s">
        <v>55</v>
      </c>
      <c r="BV316" s="24" t="s">
        <v>56</v>
      </c>
      <c r="BW316" s="24"/>
      <c r="BX316" s="24"/>
      <c r="BY316" s="24"/>
      <c r="BZ316" s="39" t="s">
        <v>57</v>
      </c>
      <c r="CA316" s="40">
        <v>5</v>
      </c>
      <c r="CB316" s="40">
        <v>5</v>
      </c>
      <c r="CC316" s="40">
        <v>5</v>
      </c>
      <c r="CD316" s="40"/>
      <c r="CE316" s="40"/>
      <c r="CF316" s="40"/>
      <c r="CG316" s="40">
        <v>3</v>
      </c>
      <c r="CH316" s="40">
        <v>1</v>
      </c>
      <c r="CI316" s="24"/>
      <c r="CM316">
        <v>2</v>
      </c>
      <c r="CN316" s="40">
        <v>1</v>
      </c>
    </row>
    <row r="317" spans="1:92" x14ac:dyDescent="0.25">
      <c r="A317">
        <v>551</v>
      </c>
      <c r="B317" s="21">
        <v>43674</v>
      </c>
      <c r="C317">
        <v>275</v>
      </c>
      <c r="D317">
        <v>11</v>
      </c>
      <c r="E317" t="s">
        <v>213</v>
      </c>
      <c r="F317">
        <v>1</v>
      </c>
      <c r="G317">
        <v>2</v>
      </c>
      <c r="I317" t="s">
        <v>214</v>
      </c>
      <c r="J317" s="22">
        <f>COUNTIF($A257:C$743,C317)</f>
        <v>10</v>
      </c>
      <c r="K317" s="23"/>
      <c r="L317">
        <f t="shared" si="46"/>
        <v>11</v>
      </c>
      <c r="M317" s="24">
        <v>1</v>
      </c>
      <c r="N317" s="24">
        <v>1</v>
      </c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5">
        <v>1</v>
      </c>
      <c r="AK317" s="26">
        <v>1</v>
      </c>
      <c r="AL317" s="27">
        <v>3</v>
      </c>
      <c r="AM317" s="27">
        <v>8</v>
      </c>
      <c r="AN317" s="28">
        <f t="shared" si="42"/>
        <v>38</v>
      </c>
      <c r="AO317" s="29">
        <v>1</v>
      </c>
      <c r="AP317" s="30">
        <v>1</v>
      </c>
      <c r="AQ317" s="27">
        <v>5</v>
      </c>
      <c r="AR317" s="31">
        <v>1</v>
      </c>
      <c r="AS317" s="29">
        <v>1</v>
      </c>
      <c r="AT317" s="30">
        <v>1</v>
      </c>
      <c r="AU317" s="25"/>
      <c r="AV317" s="27"/>
      <c r="AW317" s="31"/>
      <c r="AX317" s="29"/>
      <c r="AY317" s="32"/>
      <c r="AZ317" s="25"/>
      <c r="BA317" s="33"/>
      <c r="BB317" s="31"/>
      <c r="BC317" s="31"/>
      <c r="BD317" s="34"/>
      <c r="BE317" s="26"/>
      <c r="BF317" s="26"/>
      <c r="BG317" s="26"/>
      <c r="BH317" s="27"/>
      <c r="BI317" s="27"/>
      <c r="BJ317" s="28"/>
      <c r="BK317" s="32">
        <v>3</v>
      </c>
      <c r="BL317" s="32">
        <v>5</v>
      </c>
      <c r="BM317" s="35">
        <f t="shared" si="43"/>
        <v>35</v>
      </c>
      <c r="BN317" s="29">
        <v>2</v>
      </c>
      <c r="BO317" s="25"/>
      <c r="BP317" s="36">
        <v>0</v>
      </c>
      <c r="BQ317" s="36">
        <v>2</v>
      </c>
      <c r="BR317" s="36">
        <f t="shared" si="47"/>
        <v>2</v>
      </c>
      <c r="BS317" s="38">
        <v>1</v>
      </c>
      <c r="BT317" s="38" t="s">
        <v>54</v>
      </c>
      <c r="BU317" t="s">
        <v>55</v>
      </c>
      <c r="BV317" s="24" t="s">
        <v>56</v>
      </c>
      <c r="BW317" s="24"/>
      <c r="BX317" s="24"/>
      <c r="BY317" s="24"/>
      <c r="BZ317" s="39" t="s">
        <v>57</v>
      </c>
      <c r="CA317" s="40">
        <v>5</v>
      </c>
      <c r="CB317" s="40">
        <v>5</v>
      </c>
      <c r="CC317" s="40">
        <v>5</v>
      </c>
      <c r="CD317" s="40"/>
      <c r="CE317" s="40"/>
      <c r="CF317" s="40"/>
      <c r="CG317" s="40">
        <v>3</v>
      </c>
      <c r="CH317" s="40">
        <v>1</v>
      </c>
      <c r="CI317" s="24"/>
      <c r="CM317">
        <v>2</v>
      </c>
      <c r="CN317" s="40">
        <v>1</v>
      </c>
    </row>
    <row r="318" spans="1:92" x14ac:dyDescent="0.25">
      <c r="A318">
        <v>558</v>
      </c>
      <c r="B318" s="21">
        <v>43674</v>
      </c>
      <c r="C318">
        <v>275</v>
      </c>
      <c r="D318">
        <v>47</v>
      </c>
      <c r="E318" t="s">
        <v>213</v>
      </c>
      <c r="F318">
        <v>1</v>
      </c>
      <c r="G318">
        <v>2</v>
      </c>
      <c r="H318">
        <v>275</v>
      </c>
      <c r="I318" t="s">
        <v>214</v>
      </c>
      <c r="J318" s="22">
        <f>COUNTIF($A311:C$754,C318)</f>
        <v>7</v>
      </c>
      <c r="K318" s="23">
        <v>4</v>
      </c>
      <c r="L318">
        <f t="shared" si="46"/>
        <v>47</v>
      </c>
      <c r="M318" s="24">
        <v>4</v>
      </c>
      <c r="N318" s="24">
        <v>7</v>
      </c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5">
        <v>1</v>
      </c>
      <c r="AK318" s="26">
        <v>1</v>
      </c>
      <c r="AL318" s="27">
        <v>3</v>
      </c>
      <c r="AM318" s="27">
        <v>8</v>
      </c>
      <c r="AN318" s="28">
        <f t="shared" si="42"/>
        <v>38</v>
      </c>
      <c r="AO318" s="29">
        <v>1</v>
      </c>
      <c r="AP318" s="30">
        <v>1</v>
      </c>
      <c r="AQ318" s="27">
        <v>4</v>
      </c>
      <c r="AR318" s="31">
        <v>6</v>
      </c>
      <c r="AS318" s="29">
        <v>1</v>
      </c>
      <c r="AT318" s="30">
        <v>1</v>
      </c>
      <c r="AU318" s="25"/>
      <c r="AV318" s="27"/>
      <c r="AW318" s="31"/>
      <c r="AX318" s="29"/>
      <c r="AY318" s="32"/>
      <c r="AZ318" s="25"/>
      <c r="BA318" s="33"/>
      <c r="BB318" s="31"/>
      <c r="BC318" s="31"/>
      <c r="BD318" s="34"/>
      <c r="BE318" s="26"/>
      <c r="BF318" s="26"/>
      <c r="BG318" s="26"/>
      <c r="BH318" s="27"/>
      <c r="BI318" s="27"/>
      <c r="BJ318" s="28"/>
      <c r="BK318" s="32">
        <v>3</v>
      </c>
      <c r="BL318" s="32">
        <v>5</v>
      </c>
      <c r="BM318" s="35">
        <f t="shared" si="43"/>
        <v>35</v>
      </c>
      <c r="BN318" s="29">
        <v>2</v>
      </c>
      <c r="BO318" s="25"/>
      <c r="BP318" s="36">
        <v>0</v>
      </c>
      <c r="BQ318" s="36">
        <v>2</v>
      </c>
      <c r="BR318" s="36">
        <f t="shared" si="47"/>
        <v>2</v>
      </c>
      <c r="BS318" s="38">
        <v>1</v>
      </c>
      <c r="BT318" s="38" t="s">
        <v>54</v>
      </c>
      <c r="BU318" t="s">
        <v>55</v>
      </c>
      <c r="BV318" s="24" t="s">
        <v>56</v>
      </c>
      <c r="BW318" s="24"/>
      <c r="BX318" s="24"/>
      <c r="BY318" s="24"/>
      <c r="BZ318" s="39" t="s">
        <v>57</v>
      </c>
      <c r="CA318" s="40">
        <v>5</v>
      </c>
      <c r="CB318" s="40">
        <v>5</v>
      </c>
      <c r="CC318" s="40">
        <v>5</v>
      </c>
      <c r="CD318" s="40"/>
      <c r="CE318" s="40"/>
      <c r="CF318" s="40"/>
      <c r="CG318" s="40">
        <v>3</v>
      </c>
      <c r="CH318" s="40">
        <v>1</v>
      </c>
      <c r="CI318" s="24"/>
      <c r="CM318">
        <v>2</v>
      </c>
      <c r="CN318" s="40">
        <v>1</v>
      </c>
    </row>
    <row r="319" spans="1:92" x14ac:dyDescent="0.25">
      <c r="A319">
        <v>556</v>
      </c>
      <c r="B319" s="21">
        <v>43674</v>
      </c>
      <c r="C319">
        <v>275</v>
      </c>
      <c r="D319">
        <v>34</v>
      </c>
      <c r="E319" t="s">
        <v>213</v>
      </c>
      <c r="F319">
        <v>1</v>
      </c>
      <c r="G319">
        <v>2</v>
      </c>
      <c r="I319" t="s">
        <v>214</v>
      </c>
      <c r="J319" s="22">
        <f>COUNTIF($C$151:C469,C319)</f>
        <v>9</v>
      </c>
      <c r="K319" s="23"/>
      <c r="L319">
        <f t="shared" si="46"/>
        <v>34</v>
      </c>
      <c r="M319" s="24">
        <v>3</v>
      </c>
      <c r="N319" s="24">
        <v>4</v>
      </c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5">
        <v>1</v>
      </c>
      <c r="AK319" s="26">
        <v>2</v>
      </c>
      <c r="AL319" s="27">
        <v>0</v>
      </c>
      <c r="AM319" s="27">
        <v>3</v>
      </c>
      <c r="AN319" s="28">
        <f t="shared" si="42"/>
        <v>3</v>
      </c>
      <c r="AO319" s="29">
        <v>5</v>
      </c>
      <c r="AP319" s="30">
        <v>1</v>
      </c>
      <c r="AQ319" s="27">
        <v>5</v>
      </c>
      <c r="AR319" s="31">
        <v>6</v>
      </c>
      <c r="AS319" s="29">
        <v>5</v>
      </c>
      <c r="AT319" s="30">
        <v>5</v>
      </c>
      <c r="AU319" s="25"/>
      <c r="AV319" s="27"/>
      <c r="AW319" s="31"/>
      <c r="AX319" s="29"/>
      <c r="AY319" s="32"/>
      <c r="AZ319" s="25"/>
      <c r="BA319" s="33"/>
      <c r="BB319" s="31"/>
      <c r="BC319" s="31"/>
      <c r="BD319" s="34"/>
      <c r="BE319" s="26"/>
      <c r="BF319" s="26"/>
      <c r="BG319" s="26"/>
      <c r="BH319" s="27"/>
      <c r="BI319" s="27"/>
      <c r="BJ319" s="28"/>
      <c r="BK319" s="32">
        <v>3</v>
      </c>
      <c r="BL319" s="32">
        <v>5</v>
      </c>
      <c r="BM319" s="35">
        <f t="shared" si="43"/>
        <v>35</v>
      </c>
      <c r="BN319" s="29">
        <v>2</v>
      </c>
      <c r="BO319" s="25"/>
      <c r="BP319" s="36">
        <v>0</v>
      </c>
      <c r="BQ319" s="36">
        <v>7</v>
      </c>
      <c r="BR319" s="36">
        <f t="shared" si="47"/>
        <v>7</v>
      </c>
      <c r="BS319" s="38">
        <v>5</v>
      </c>
      <c r="BT319" s="38" t="s">
        <v>76</v>
      </c>
      <c r="BU319" s="40" t="s">
        <v>77</v>
      </c>
      <c r="BV319" s="39" t="s">
        <v>78</v>
      </c>
      <c r="BW319" s="39"/>
      <c r="BX319" s="39"/>
      <c r="BY319" s="39"/>
      <c r="BZ319" s="39" t="s">
        <v>79</v>
      </c>
      <c r="CA319" s="40">
        <v>4</v>
      </c>
      <c r="CB319" s="40">
        <v>4</v>
      </c>
      <c r="CC319" s="40">
        <v>4</v>
      </c>
      <c r="CD319" s="40"/>
      <c r="CE319" s="40"/>
      <c r="CF319" s="40"/>
      <c r="CG319" s="40">
        <v>2</v>
      </c>
      <c r="CH319" s="40">
        <v>2</v>
      </c>
      <c r="CI319" s="24"/>
      <c r="CJ319" s="24"/>
      <c r="CM319">
        <v>2</v>
      </c>
      <c r="CN319" s="40">
        <v>1</v>
      </c>
    </row>
    <row r="320" spans="1:92" x14ac:dyDescent="0.25">
      <c r="A320">
        <v>448</v>
      </c>
      <c r="B320" s="21">
        <v>43673</v>
      </c>
      <c r="C320">
        <v>251</v>
      </c>
      <c r="D320">
        <v>13</v>
      </c>
      <c r="E320" t="s">
        <v>139</v>
      </c>
      <c r="F320">
        <v>1</v>
      </c>
      <c r="G320">
        <v>2</v>
      </c>
      <c r="H320">
        <v>251</v>
      </c>
      <c r="I320" t="s">
        <v>206</v>
      </c>
      <c r="J320" s="22">
        <f>COUNTIF($C152:C$754,C320)</f>
        <v>91</v>
      </c>
      <c r="K320" s="23">
        <v>4</v>
      </c>
      <c r="L320">
        <f t="shared" si="46"/>
        <v>13</v>
      </c>
      <c r="M320" s="24">
        <v>1</v>
      </c>
      <c r="N320" s="24">
        <v>3</v>
      </c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5">
        <v>1</v>
      </c>
      <c r="AK320" s="26">
        <v>1</v>
      </c>
      <c r="AL320" s="27">
        <v>0</v>
      </c>
      <c r="AM320" s="27">
        <v>1</v>
      </c>
      <c r="AN320" s="28">
        <f t="shared" si="42"/>
        <v>1</v>
      </c>
      <c r="AO320" s="29">
        <v>1</v>
      </c>
      <c r="AP320" s="30">
        <v>1</v>
      </c>
      <c r="AQ320" s="27">
        <v>5</v>
      </c>
      <c r="AR320" s="31">
        <v>4</v>
      </c>
      <c r="AS320" s="29">
        <v>1</v>
      </c>
      <c r="AT320" s="30">
        <v>2</v>
      </c>
      <c r="AU320" s="25"/>
      <c r="AV320" s="27"/>
      <c r="AW320" s="31"/>
      <c r="AX320" s="29"/>
      <c r="AY320" s="32"/>
      <c r="AZ320" s="25"/>
      <c r="BA320" s="33"/>
      <c r="BB320" s="31"/>
      <c r="BC320" s="31"/>
      <c r="BD320" s="34"/>
      <c r="BE320" s="26"/>
      <c r="BF320" s="26"/>
      <c r="BG320" s="26"/>
      <c r="BH320" s="27"/>
      <c r="BI320" s="27"/>
      <c r="BJ320" s="28"/>
      <c r="BK320" s="32">
        <v>3</v>
      </c>
      <c r="BL320" s="32">
        <v>5</v>
      </c>
      <c r="BM320" s="35">
        <f t="shared" si="43"/>
        <v>35</v>
      </c>
      <c r="BN320" s="29">
        <v>2</v>
      </c>
      <c r="BO320" s="25"/>
      <c r="BP320" s="36">
        <v>0</v>
      </c>
      <c r="BQ320" s="36">
        <v>8</v>
      </c>
      <c r="BR320" s="37">
        <f t="shared" si="47"/>
        <v>8</v>
      </c>
      <c r="BS320" s="38">
        <v>1</v>
      </c>
      <c r="BT320" s="38" t="s">
        <v>54</v>
      </c>
      <c r="BU320" s="40" t="s">
        <v>81</v>
      </c>
      <c r="BV320" s="39" t="s">
        <v>82</v>
      </c>
      <c r="BW320" s="39"/>
      <c r="BX320" s="39"/>
      <c r="BY320" s="39"/>
      <c r="BZ320" s="39" t="s">
        <v>83</v>
      </c>
      <c r="CA320" s="40">
        <v>3</v>
      </c>
      <c r="CB320" s="40">
        <v>3</v>
      </c>
      <c r="CC320" s="40">
        <v>3</v>
      </c>
      <c r="CD320" s="40"/>
      <c r="CE320" s="40"/>
      <c r="CF320" s="40"/>
      <c r="CG320" s="40">
        <v>1</v>
      </c>
      <c r="CH320" s="40">
        <v>1</v>
      </c>
      <c r="CI320" s="24"/>
      <c r="CJ320" s="24"/>
      <c r="CM320">
        <v>2</v>
      </c>
      <c r="CN320" s="40">
        <v>1</v>
      </c>
    </row>
    <row r="321" spans="1:92" x14ac:dyDescent="0.25">
      <c r="A321">
        <v>482</v>
      </c>
      <c r="B321" s="21">
        <v>43673</v>
      </c>
      <c r="C321">
        <v>251</v>
      </c>
      <c r="D321">
        <v>24</v>
      </c>
      <c r="E321" t="s">
        <v>139</v>
      </c>
      <c r="F321">
        <v>1</v>
      </c>
      <c r="G321">
        <v>2</v>
      </c>
      <c r="I321" t="s">
        <v>205</v>
      </c>
      <c r="J321" s="22">
        <f>COUNTIF($A151:C$754,C321)</f>
        <v>91</v>
      </c>
      <c r="K321" s="23"/>
      <c r="L321">
        <f t="shared" si="46"/>
        <v>24</v>
      </c>
      <c r="M321" s="24">
        <v>2</v>
      </c>
      <c r="N321" s="24">
        <v>4</v>
      </c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5">
        <v>1</v>
      </c>
      <c r="AK321" s="26">
        <v>1</v>
      </c>
      <c r="AL321" s="27">
        <v>3</v>
      </c>
      <c r="AM321" s="27">
        <v>8</v>
      </c>
      <c r="AN321" s="28">
        <f t="shared" si="42"/>
        <v>38</v>
      </c>
      <c r="AO321" s="29">
        <v>1</v>
      </c>
      <c r="AP321" s="30">
        <v>1</v>
      </c>
      <c r="AQ321" s="27">
        <v>1</v>
      </c>
      <c r="AR321" s="31">
        <v>1</v>
      </c>
      <c r="AS321" s="29">
        <v>6</v>
      </c>
      <c r="AT321" s="30">
        <v>4</v>
      </c>
      <c r="AU321" s="25"/>
      <c r="AV321" s="27"/>
      <c r="AW321" s="31"/>
      <c r="AX321" s="29"/>
      <c r="AY321" s="32"/>
      <c r="AZ321" s="25"/>
      <c r="BA321" s="33"/>
      <c r="BB321" s="31"/>
      <c r="BC321" s="31"/>
      <c r="BD321" s="34"/>
      <c r="BE321" s="26"/>
      <c r="BF321" s="26"/>
      <c r="BG321" s="26"/>
      <c r="BH321" s="27"/>
      <c r="BI321" s="27"/>
      <c r="BJ321" s="28"/>
      <c r="BK321" s="32">
        <v>3</v>
      </c>
      <c r="BL321" s="32">
        <v>5</v>
      </c>
      <c r="BM321" s="35">
        <f t="shared" si="43"/>
        <v>35</v>
      </c>
      <c r="BN321" s="29">
        <v>2</v>
      </c>
      <c r="BO321" s="25"/>
      <c r="BP321" s="36">
        <v>0</v>
      </c>
      <c r="BQ321" s="36">
        <v>2</v>
      </c>
      <c r="BR321" s="37">
        <f t="shared" si="47"/>
        <v>2</v>
      </c>
      <c r="BS321" s="38">
        <v>1</v>
      </c>
      <c r="BT321" s="38" t="s">
        <v>54</v>
      </c>
      <c r="BU321" t="s">
        <v>55</v>
      </c>
      <c r="BV321" s="24" t="s">
        <v>56</v>
      </c>
      <c r="BW321" s="24"/>
      <c r="BX321" s="24"/>
      <c r="BY321" s="24"/>
      <c r="BZ321" s="39" t="s">
        <v>57</v>
      </c>
      <c r="CA321" s="40">
        <v>5</v>
      </c>
      <c r="CB321" s="40">
        <v>5</v>
      </c>
      <c r="CC321" s="40">
        <v>5</v>
      </c>
      <c r="CD321" s="40"/>
      <c r="CE321" s="40"/>
      <c r="CF321" s="40"/>
      <c r="CG321" s="40">
        <v>3</v>
      </c>
      <c r="CH321" s="40">
        <v>1</v>
      </c>
      <c r="CM321">
        <v>2</v>
      </c>
      <c r="CN321" s="40">
        <v>1</v>
      </c>
    </row>
    <row r="322" spans="1:92" x14ac:dyDescent="0.25">
      <c r="A322">
        <v>497</v>
      </c>
      <c r="B322" s="21">
        <v>43673</v>
      </c>
      <c r="C322">
        <v>251</v>
      </c>
      <c r="D322">
        <v>35</v>
      </c>
      <c r="E322" t="s">
        <v>139</v>
      </c>
      <c r="F322">
        <v>1</v>
      </c>
      <c r="G322">
        <v>2</v>
      </c>
      <c r="I322" t="s">
        <v>205</v>
      </c>
      <c r="J322" s="22">
        <f>COUNTIF($A167:C$754,C322)</f>
        <v>91</v>
      </c>
      <c r="K322" s="23"/>
      <c r="L322">
        <f t="shared" si="46"/>
        <v>35</v>
      </c>
      <c r="M322" s="24">
        <v>3</v>
      </c>
      <c r="N322" s="24">
        <v>5</v>
      </c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5">
        <v>1</v>
      </c>
      <c r="AK322" s="26">
        <v>1</v>
      </c>
      <c r="AL322" s="27">
        <v>3</v>
      </c>
      <c r="AM322" s="27">
        <v>8</v>
      </c>
      <c r="AN322" s="28">
        <f t="shared" si="42"/>
        <v>38</v>
      </c>
      <c r="AO322" s="29">
        <v>1</v>
      </c>
      <c r="AP322" s="30">
        <v>1</v>
      </c>
      <c r="AQ322" s="27">
        <v>3</v>
      </c>
      <c r="AR322" s="31">
        <v>1</v>
      </c>
      <c r="AS322" s="29">
        <v>2</v>
      </c>
      <c r="AT322" s="30">
        <v>1</v>
      </c>
      <c r="AU322" s="25"/>
      <c r="AV322" s="27"/>
      <c r="AW322" s="31"/>
      <c r="AX322" s="29"/>
      <c r="AY322" s="32"/>
      <c r="AZ322" s="25"/>
      <c r="BA322" s="33"/>
      <c r="BB322" s="31"/>
      <c r="BC322" s="31"/>
      <c r="BD322" s="34"/>
      <c r="BE322" s="26"/>
      <c r="BF322" s="26"/>
      <c r="BG322" s="26"/>
      <c r="BH322" s="27"/>
      <c r="BI322" s="27"/>
      <c r="BJ322" s="28"/>
      <c r="BK322" s="32">
        <v>3</v>
      </c>
      <c r="BL322" s="32">
        <v>5</v>
      </c>
      <c r="BM322" s="35">
        <f t="shared" si="43"/>
        <v>35</v>
      </c>
      <c r="BN322" s="29">
        <v>2</v>
      </c>
      <c r="BO322" s="25"/>
      <c r="BP322" s="36"/>
      <c r="BQ322" s="36"/>
      <c r="BR322" s="57">
        <v>31</v>
      </c>
      <c r="BS322" s="38">
        <v>1</v>
      </c>
      <c r="BT322" s="38" t="s">
        <v>54</v>
      </c>
      <c r="BU322" t="s">
        <v>55</v>
      </c>
      <c r="BV322" s="24" t="s">
        <v>56</v>
      </c>
      <c r="BW322" s="24"/>
      <c r="BX322" s="24"/>
      <c r="BY322" s="24"/>
      <c r="BZ322" s="39" t="s">
        <v>57</v>
      </c>
      <c r="CA322" s="40">
        <v>5</v>
      </c>
      <c r="CB322" s="40">
        <v>5</v>
      </c>
      <c r="CC322" s="40">
        <v>5</v>
      </c>
      <c r="CD322" s="40"/>
      <c r="CE322" s="40"/>
      <c r="CF322" s="40"/>
      <c r="CG322" s="40">
        <v>3</v>
      </c>
      <c r="CH322" s="40">
        <v>1</v>
      </c>
      <c r="CM322">
        <v>2</v>
      </c>
      <c r="CN322" s="40">
        <v>1</v>
      </c>
    </row>
    <row r="323" spans="1:92" x14ac:dyDescent="0.25">
      <c r="A323">
        <v>475</v>
      </c>
      <c r="B323" s="21">
        <v>43673</v>
      </c>
      <c r="C323">
        <v>251</v>
      </c>
      <c r="D323">
        <v>22</v>
      </c>
      <c r="E323" t="s">
        <v>139</v>
      </c>
      <c r="F323">
        <v>1</v>
      </c>
      <c r="G323">
        <v>2</v>
      </c>
      <c r="H323">
        <v>251</v>
      </c>
      <c r="I323" t="s">
        <v>205</v>
      </c>
      <c r="J323">
        <f>COUNTIF($C107:C$754,C323)</f>
        <v>91</v>
      </c>
      <c r="K323" s="64">
        <v>3</v>
      </c>
      <c r="L323">
        <f t="shared" si="46"/>
        <v>22</v>
      </c>
      <c r="M323" s="24">
        <v>2</v>
      </c>
      <c r="N323" s="24">
        <v>2</v>
      </c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5">
        <v>1</v>
      </c>
      <c r="AK323" s="26">
        <v>1</v>
      </c>
      <c r="AL323" s="27">
        <v>0</v>
      </c>
      <c r="AM323" s="27">
        <v>1</v>
      </c>
      <c r="AN323" s="28">
        <f t="shared" si="42"/>
        <v>1</v>
      </c>
      <c r="AO323" s="29">
        <v>5</v>
      </c>
      <c r="AP323" s="30">
        <v>1</v>
      </c>
      <c r="AQ323" s="27">
        <v>6</v>
      </c>
      <c r="AR323" s="31">
        <v>1</v>
      </c>
      <c r="AS323" s="29">
        <v>4</v>
      </c>
      <c r="AT323" s="30">
        <v>4</v>
      </c>
      <c r="AU323" s="25"/>
      <c r="AV323" s="27"/>
      <c r="AW323" s="31"/>
      <c r="AX323" s="29"/>
      <c r="AY323" s="32">
        <v>1</v>
      </c>
      <c r="AZ323" s="25"/>
      <c r="BA323" s="33"/>
      <c r="BB323" s="31"/>
      <c r="BC323" s="31"/>
      <c r="BD323" s="34"/>
      <c r="BE323" s="26"/>
      <c r="BF323" s="26"/>
      <c r="BG323" s="26"/>
      <c r="BH323" s="27"/>
      <c r="BI323" s="27"/>
      <c r="BJ323" s="28"/>
      <c r="BK323" s="32">
        <v>3</v>
      </c>
      <c r="BL323" s="32">
        <v>5</v>
      </c>
      <c r="BM323" s="35">
        <f t="shared" si="43"/>
        <v>35</v>
      </c>
      <c r="BN323" s="29">
        <v>1</v>
      </c>
      <c r="BO323" s="25"/>
      <c r="BP323" s="36">
        <v>0</v>
      </c>
      <c r="BQ323" s="36">
        <v>6</v>
      </c>
      <c r="BR323" s="37">
        <f>--_xlfn.CONCAT(BP323:BQ323)</f>
        <v>6</v>
      </c>
      <c r="BS323" s="38">
        <v>4</v>
      </c>
      <c r="BT323" s="38" t="s">
        <v>76</v>
      </c>
      <c r="BU323" s="40" t="s">
        <v>184</v>
      </c>
      <c r="BV323" s="39" t="s">
        <v>185</v>
      </c>
      <c r="BW323" s="39"/>
      <c r="BX323" s="39"/>
      <c r="BY323" s="39"/>
      <c r="BZ323" s="39" t="s">
        <v>79</v>
      </c>
      <c r="CA323" s="40">
        <v>4</v>
      </c>
      <c r="CB323" s="40">
        <v>4</v>
      </c>
      <c r="CC323" s="40">
        <v>4</v>
      </c>
      <c r="CD323" s="40"/>
      <c r="CE323" s="40"/>
      <c r="CF323" s="40"/>
      <c r="CG323" s="40">
        <v>2</v>
      </c>
      <c r="CH323" s="40">
        <v>2</v>
      </c>
      <c r="CI323" s="24"/>
      <c r="CM323">
        <v>2</v>
      </c>
      <c r="CN323" s="40">
        <v>1</v>
      </c>
    </row>
    <row r="324" spans="1:92" x14ac:dyDescent="0.25">
      <c r="A324">
        <v>520</v>
      </c>
      <c r="B324" s="21">
        <v>43673</v>
      </c>
      <c r="C324">
        <v>251</v>
      </c>
      <c r="D324">
        <v>65</v>
      </c>
      <c r="E324" t="s">
        <v>139</v>
      </c>
      <c r="F324">
        <v>1</v>
      </c>
      <c r="G324">
        <v>2</v>
      </c>
      <c r="I324" t="s">
        <v>205</v>
      </c>
      <c r="J324" s="22">
        <f>COUNTIF($A272:C$754,C324)</f>
        <v>63</v>
      </c>
      <c r="K324" s="23"/>
      <c r="L324">
        <f t="shared" si="46"/>
        <v>65</v>
      </c>
      <c r="M324" s="24">
        <v>6</v>
      </c>
      <c r="N324" s="24">
        <v>5</v>
      </c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5">
        <v>1</v>
      </c>
      <c r="AK324" s="26">
        <v>1</v>
      </c>
      <c r="AL324" s="27">
        <v>3</v>
      </c>
      <c r="AM324" s="27">
        <v>8</v>
      </c>
      <c r="AN324" s="28">
        <f t="shared" si="42"/>
        <v>38</v>
      </c>
      <c r="AO324" s="29">
        <v>1</v>
      </c>
      <c r="AP324" s="30">
        <v>1</v>
      </c>
      <c r="AQ324" s="27">
        <v>2</v>
      </c>
      <c r="AR324" s="31">
        <v>1</v>
      </c>
      <c r="AS324" s="29">
        <v>4</v>
      </c>
      <c r="AT324" s="30">
        <v>2</v>
      </c>
      <c r="AU324" s="25"/>
      <c r="AV324" s="27"/>
      <c r="AW324" s="31"/>
      <c r="AX324" s="29"/>
      <c r="AY324" s="32"/>
      <c r="AZ324" s="25"/>
      <c r="BA324" s="33"/>
      <c r="BB324" s="31"/>
      <c r="BC324" s="31"/>
      <c r="BD324" s="34"/>
      <c r="BE324" s="26"/>
      <c r="BF324" s="26"/>
      <c r="BG324" s="26"/>
      <c r="BH324" s="27"/>
      <c r="BI324" s="27"/>
      <c r="BJ324" s="28"/>
      <c r="BK324" s="32">
        <v>3</v>
      </c>
      <c r="BL324" s="32">
        <v>6</v>
      </c>
      <c r="BM324" s="35">
        <f t="shared" si="43"/>
        <v>36</v>
      </c>
      <c r="BN324" s="29">
        <v>2</v>
      </c>
      <c r="BO324" s="25"/>
      <c r="BP324" s="36">
        <v>0</v>
      </c>
      <c r="BQ324" s="36">
        <v>2</v>
      </c>
      <c r="BR324" s="37">
        <f>--_xlfn.CONCAT(BP324:BQ324)</f>
        <v>2</v>
      </c>
      <c r="BS324" s="38">
        <v>1</v>
      </c>
      <c r="BT324" s="38" t="s">
        <v>54</v>
      </c>
      <c r="BU324" t="s">
        <v>55</v>
      </c>
      <c r="BV324" s="24" t="s">
        <v>56</v>
      </c>
      <c r="BW324" s="24"/>
      <c r="BX324" s="24"/>
      <c r="BY324" s="24"/>
      <c r="BZ324" s="39" t="s">
        <v>57</v>
      </c>
      <c r="CA324" s="40">
        <v>5</v>
      </c>
      <c r="CB324" s="40">
        <v>5</v>
      </c>
      <c r="CC324" s="40">
        <v>5</v>
      </c>
      <c r="CD324" s="40"/>
      <c r="CE324" s="40"/>
      <c r="CF324" s="40"/>
      <c r="CG324" s="40">
        <v>3</v>
      </c>
      <c r="CH324" s="40">
        <v>1</v>
      </c>
      <c r="CM324">
        <v>2</v>
      </c>
      <c r="CN324" s="40">
        <v>1</v>
      </c>
    </row>
    <row r="325" spans="1:92" x14ac:dyDescent="0.25">
      <c r="A325">
        <v>524</v>
      </c>
      <c r="B325" s="21">
        <v>43673</v>
      </c>
      <c r="C325">
        <v>251</v>
      </c>
      <c r="D325">
        <v>77</v>
      </c>
      <c r="E325" t="s">
        <v>139</v>
      </c>
      <c r="F325">
        <v>1</v>
      </c>
      <c r="G325">
        <v>2</v>
      </c>
      <c r="I325" t="s">
        <v>205</v>
      </c>
      <c r="J325" s="22">
        <f>COUNTIF($A271:C$754,C325)</f>
        <v>63</v>
      </c>
      <c r="K325" s="23"/>
      <c r="L325">
        <f t="shared" si="46"/>
        <v>77</v>
      </c>
      <c r="M325" s="24">
        <v>7</v>
      </c>
      <c r="N325" s="24">
        <v>7</v>
      </c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5">
        <v>1</v>
      </c>
      <c r="AK325" s="26">
        <v>1</v>
      </c>
      <c r="AL325" s="27">
        <v>3</v>
      </c>
      <c r="AM325" s="27">
        <v>8</v>
      </c>
      <c r="AN325" s="28">
        <f t="shared" si="42"/>
        <v>38</v>
      </c>
      <c r="AO325" s="29">
        <v>1</v>
      </c>
      <c r="AP325" s="30">
        <v>1</v>
      </c>
      <c r="AQ325" s="27">
        <v>7</v>
      </c>
      <c r="AR325" s="31">
        <v>1</v>
      </c>
      <c r="AS325" s="29">
        <v>2</v>
      </c>
      <c r="AT325" s="30">
        <v>2</v>
      </c>
      <c r="AU325" s="25"/>
      <c r="AV325" s="27"/>
      <c r="AW325" s="31"/>
      <c r="AX325" s="29"/>
      <c r="AY325" s="32"/>
      <c r="AZ325" s="25"/>
      <c r="BA325" s="33"/>
      <c r="BB325" s="31"/>
      <c r="BC325" s="31"/>
      <c r="BD325" s="34"/>
      <c r="BE325" s="26"/>
      <c r="BF325" s="26"/>
      <c r="BG325" s="26"/>
      <c r="BH325" s="27"/>
      <c r="BI325" s="27"/>
      <c r="BJ325" s="28"/>
      <c r="BK325" s="32">
        <v>3</v>
      </c>
      <c r="BL325" s="32">
        <v>6</v>
      </c>
      <c r="BM325" s="35">
        <f t="shared" si="43"/>
        <v>36</v>
      </c>
      <c r="BN325" s="29">
        <v>2</v>
      </c>
      <c r="BO325" s="25"/>
      <c r="BP325" s="36">
        <v>0</v>
      </c>
      <c r="BQ325" s="36">
        <v>2</v>
      </c>
      <c r="BR325" s="37">
        <f>--_xlfn.CONCAT(BP325:BQ325)</f>
        <v>2</v>
      </c>
      <c r="BS325" s="38">
        <v>1</v>
      </c>
      <c r="BT325" s="38" t="s">
        <v>54</v>
      </c>
      <c r="BU325" t="s">
        <v>55</v>
      </c>
      <c r="BV325" s="24" t="s">
        <v>56</v>
      </c>
      <c r="BW325" s="24"/>
      <c r="BX325" s="24"/>
      <c r="BY325" s="24"/>
      <c r="BZ325" s="39" t="s">
        <v>57</v>
      </c>
      <c r="CA325" s="40">
        <v>5</v>
      </c>
      <c r="CB325" s="40">
        <v>5</v>
      </c>
      <c r="CC325" s="40">
        <v>5</v>
      </c>
      <c r="CD325" s="40"/>
      <c r="CE325" s="40"/>
      <c r="CF325" s="40"/>
      <c r="CG325" s="40">
        <v>3</v>
      </c>
      <c r="CH325" s="40">
        <v>1</v>
      </c>
      <c r="CM325">
        <v>2</v>
      </c>
      <c r="CN325" s="40">
        <v>1</v>
      </c>
    </row>
    <row r="326" spans="1:92" x14ac:dyDescent="0.25">
      <c r="A326">
        <v>528</v>
      </c>
      <c r="B326" s="60">
        <v>43673</v>
      </c>
      <c r="C326" s="24">
        <v>251</v>
      </c>
      <c r="D326" s="24">
        <v>97</v>
      </c>
      <c r="E326" t="s">
        <v>139</v>
      </c>
      <c r="F326">
        <v>1</v>
      </c>
      <c r="G326">
        <v>2</v>
      </c>
      <c r="H326" s="24"/>
      <c r="I326" s="24" t="s">
        <v>205</v>
      </c>
      <c r="J326" s="61">
        <f>COUNTIF($C$64:C313,C326)</f>
        <v>60</v>
      </c>
      <c r="K326" s="61"/>
      <c r="L326" s="24">
        <f t="shared" si="46"/>
        <v>97</v>
      </c>
      <c r="M326" s="24">
        <v>9</v>
      </c>
      <c r="N326" s="24">
        <v>7</v>
      </c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5">
        <v>1</v>
      </c>
      <c r="AK326" s="26">
        <v>1</v>
      </c>
      <c r="AL326" s="27">
        <v>3</v>
      </c>
      <c r="AM326" s="27">
        <v>4</v>
      </c>
      <c r="AN326" s="28">
        <f t="shared" si="42"/>
        <v>34</v>
      </c>
      <c r="AO326" s="29">
        <v>1</v>
      </c>
      <c r="AP326" s="30">
        <v>1</v>
      </c>
      <c r="AQ326" s="27">
        <v>7</v>
      </c>
      <c r="AR326" s="31">
        <v>1</v>
      </c>
      <c r="AS326" s="29">
        <v>5</v>
      </c>
      <c r="AT326" s="30">
        <v>5</v>
      </c>
      <c r="AU326" s="25"/>
      <c r="AV326" s="27"/>
      <c r="AW326" s="31"/>
      <c r="AX326" s="29">
        <v>1</v>
      </c>
      <c r="AY326" s="32"/>
      <c r="AZ326" s="25">
        <v>1</v>
      </c>
      <c r="BA326" s="33">
        <v>8</v>
      </c>
      <c r="BB326" s="31"/>
      <c r="BC326" s="31"/>
      <c r="BD326" s="34"/>
      <c r="BE326" s="26"/>
      <c r="BF326" s="26"/>
      <c r="BG326" s="26"/>
      <c r="BH326" s="27"/>
      <c r="BI326" s="27"/>
      <c r="BJ326" s="28"/>
      <c r="BK326" s="32">
        <v>3</v>
      </c>
      <c r="BL326" s="32">
        <v>6</v>
      </c>
      <c r="BM326" s="35">
        <f t="shared" si="43"/>
        <v>36</v>
      </c>
      <c r="BN326" s="29">
        <v>2</v>
      </c>
      <c r="BO326" s="25"/>
      <c r="BP326" s="36">
        <v>0</v>
      </c>
      <c r="BQ326" s="36">
        <v>2</v>
      </c>
      <c r="BR326" s="36">
        <f>--_xlfn.CONCAT(BP326:BQ326)</f>
        <v>2</v>
      </c>
      <c r="BS326" s="24"/>
      <c r="BT326" s="24"/>
      <c r="BU326" t="s">
        <v>117</v>
      </c>
      <c r="BV326" s="24" t="s">
        <v>118</v>
      </c>
      <c r="BW326" s="24"/>
      <c r="BX326" s="24"/>
      <c r="BY326" s="24"/>
      <c r="BZ326" s="39" t="s">
        <v>89</v>
      </c>
      <c r="CA326" s="40" t="s">
        <v>119</v>
      </c>
      <c r="CB326" s="40">
        <v>17</v>
      </c>
      <c r="CC326" s="42" t="s">
        <v>119</v>
      </c>
      <c r="CD326" s="40"/>
      <c r="CE326" s="40"/>
      <c r="CF326" s="40"/>
      <c r="CG326" s="40">
        <v>14</v>
      </c>
      <c r="CH326" s="40">
        <v>5</v>
      </c>
      <c r="CI326" s="24" t="s">
        <v>120</v>
      </c>
      <c r="CJ326" s="24"/>
      <c r="CM326">
        <v>2</v>
      </c>
      <c r="CN326" s="40">
        <v>1</v>
      </c>
    </row>
    <row r="327" spans="1:92" x14ac:dyDescent="0.25">
      <c r="A327">
        <v>514</v>
      </c>
      <c r="B327" s="21">
        <v>43673</v>
      </c>
      <c r="C327">
        <v>251</v>
      </c>
      <c r="D327">
        <v>51</v>
      </c>
      <c r="E327" t="s">
        <v>139</v>
      </c>
      <c r="F327">
        <v>1</v>
      </c>
      <c r="G327">
        <v>2</v>
      </c>
      <c r="I327" t="s">
        <v>216</v>
      </c>
      <c r="J327" s="22">
        <f>COUNTIF($A196:C$754,C327)</f>
        <v>91</v>
      </c>
      <c r="K327" s="23"/>
      <c r="L327">
        <f t="shared" si="46"/>
        <v>51</v>
      </c>
      <c r="M327" s="24">
        <v>5</v>
      </c>
      <c r="N327" s="24">
        <v>1</v>
      </c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5">
        <v>1</v>
      </c>
      <c r="AK327" s="26">
        <v>1</v>
      </c>
      <c r="AL327" s="27">
        <v>3</v>
      </c>
      <c r="AM327" s="27">
        <v>8</v>
      </c>
      <c r="AN327" s="28">
        <f t="shared" si="42"/>
        <v>38</v>
      </c>
      <c r="AO327" s="29">
        <v>1</v>
      </c>
      <c r="AP327" s="30">
        <v>1</v>
      </c>
      <c r="AQ327" s="27">
        <v>1</v>
      </c>
      <c r="AR327" s="31">
        <v>1</v>
      </c>
      <c r="AS327" s="29">
        <v>3</v>
      </c>
      <c r="AT327" s="30">
        <v>6</v>
      </c>
      <c r="AU327" s="25"/>
      <c r="AV327" s="27"/>
      <c r="AW327" s="31"/>
      <c r="AX327" s="29">
        <v>1</v>
      </c>
      <c r="AY327" s="32">
        <v>1</v>
      </c>
      <c r="AZ327" s="25"/>
      <c r="BA327" s="33"/>
      <c r="BB327" s="31"/>
      <c r="BC327" s="31"/>
      <c r="BD327" s="34"/>
      <c r="BE327" s="26"/>
      <c r="BF327" s="26"/>
      <c r="BG327" s="26"/>
      <c r="BH327" s="27"/>
      <c r="BI327" s="27"/>
      <c r="BJ327" s="28"/>
      <c r="BK327" s="32">
        <v>3</v>
      </c>
      <c r="BL327" s="32">
        <v>6</v>
      </c>
      <c r="BM327" s="35">
        <f t="shared" si="43"/>
        <v>36</v>
      </c>
      <c r="BN327" s="29">
        <v>2</v>
      </c>
      <c r="BO327" s="25"/>
      <c r="BP327" s="36"/>
      <c r="BQ327" s="36"/>
      <c r="BR327" s="48">
        <v>31</v>
      </c>
      <c r="BS327" s="38">
        <v>1</v>
      </c>
      <c r="BT327" s="38" t="s">
        <v>54</v>
      </c>
      <c r="BU327" t="s">
        <v>55</v>
      </c>
      <c r="BV327" s="24" t="s">
        <v>56</v>
      </c>
      <c r="BW327" s="24"/>
      <c r="BX327" s="24"/>
      <c r="BY327" s="24"/>
      <c r="BZ327" s="39" t="s">
        <v>57</v>
      </c>
      <c r="CA327" s="40">
        <v>5</v>
      </c>
      <c r="CB327" s="40">
        <v>5</v>
      </c>
      <c r="CC327" s="40">
        <v>5</v>
      </c>
      <c r="CD327" s="40"/>
      <c r="CE327" s="40"/>
      <c r="CF327" s="40"/>
      <c r="CG327" s="40">
        <v>3</v>
      </c>
      <c r="CH327" s="40">
        <v>1</v>
      </c>
      <c r="CM327">
        <v>2</v>
      </c>
      <c r="CN327" s="40">
        <v>1</v>
      </c>
    </row>
    <row r="328" spans="1:92" x14ac:dyDescent="0.25">
      <c r="A328">
        <v>481</v>
      </c>
      <c r="B328" s="60">
        <v>43673</v>
      </c>
      <c r="C328" s="24">
        <v>251</v>
      </c>
      <c r="D328" s="24">
        <v>240</v>
      </c>
      <c r="E328" t="s">
        <v>139</v>
      </c>
      <c r="F328">
        <v>1</v>
      </c>
      <c r="G328">
        <v>2</v>
      </c>
      <c r="H328" s="24"/>
      <c r="I328" s="24" t="s">
        <v>205</v>
      </c>
      <c r="J328" s="61">
        <f>COUNTIF($C$36:C328,C328)</f>
        <v>71</v>
      </c>
      <c r="K328" s="61"/>
      <c r="L328" s="24">
        <f t="shared" si="46"/>
        <v>240</v>
      </c>
      <c r="M328" s="24">
        <v>2</v>
      </c>
      <c r="N328" s="24">
        <v>4</v>
      </c>
      <c r="O328" s="24">
        <v>0</v>
      </c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5">
        <v>1</v>
      </c>
      <c r="AK328" s="26">
        <v>2</v>
      </c>
      <c r="AL328" s="27">
        <v>4</v>
      </c>
      <c r="AM328" s="27">
        <v>6</v>
      </c>
      <c r="AN328" s="28">
        <f t="shared" si="42"/>
        <v>46</v>
      </c>
      <c r="AO328" s="29">
        <v>1</v>
      </c>
      <c r="AP328" s="30">
        <v>1</v>
      </c>
      <c r="AQ328" s="27">
        <v>6</v>
      </c>
      <c r="AR328" s="31">
        <v>1</v>
      </c>
      <c r="AS328" s="29">
        <v>3</v>
      </c>
      <c r="AT328" s="30">
        <v>6</v>
      </c>
      <c r="AU328" s="25"/>
      <c r="AV328" s="27"/>
      <c r="AW328" s="31"/>
      <c r="AX328" s="29"/>
      <c r="AY328" s="32">
        <v>1</v>
      </c>
      <c r="AZ328" s="25">
        <v>1</v>
      </c>
      <c r="BA328" s="33"/>
      <c r="BB328" s="31"/>
      <c r="BC328" s="31"/>
      <c r="BD328" s="34"/>
      <c r="BE328" s="26"/>
      <c r="BF328" s="26"/>
      <c r="BG328" s="26"/>
      <c r="BH328" s="27"/>
      <c r="BI328" s="27"/>
      <c r="BJ328" s="28"/>
      <c r="BK328" s="32">
        <v>3</v>
      </c>
      <c r="BL328" s="32">
        <v>7</v>
      </c>
      <c r="BM328" s="35">
        <f t="shared" si="43"/>
        <v>37</v>
      </c>
      <c r="BN328" s="29">
        <v>2</v>
      </c>
      <c r="BO328" s="25"/>
      <c r="BP328" s="36"/>
      <c r="BQ328" s="36"/>
      <c r="BR328" s="59">
        <v>34</v>
      </c>
      <c r="BS328" s="24"/>
      <c r="BT328" s="24"/>
      <c r="BU328" t="s">
        <v>117</v>
      </c>
      <c r="BV328" s="24" t="s">
        <v>118</v>
      </c>
      <c r="BW328" s="24"/>
      <c r="BX328" s="24"/>
      <c r="BY328" s="24"/>
      <c r="BZ328" s="39" t="s">
        <v>89</v>
      </c>
      <c r="CA328" s="40" t="s">
        <v>119</v>
      </c>
      <c r="CB328" s="40">
        <v>17</v>
      </c>
      <c r="CC328" s="42" t="s">
        <v>119</v>
      </c>
      <c r="CD328" s="40"/>
      <c r="CE328" s="40"/>
      <c r="CF328" s="40"/>
      <c r="CG328" s="40">
        <v>14</v>
      </c>
      <c r="CH328" s="40">
        <v>5</v>
      </c>
      <c r="CI328" s="24" t="s">
        <v>120</v>
      </c>
      <c r="CJ328" s="24"/>
      <c r="CM328">
        <v>2</v>
      </c>
      <c r="CN328" s="40">
        <v>1</v>
      </c>
    </row>
    <row r="329" spans="1:92" x14ac:dyDescent="0.25">
      <c r="A329">
        <v>518</v>
      </c>
      <c r="B329" s="21">
        <v>43673</v>
      </c>
      <c r="C329">
        <v>251</v>
      </c>
      <c r="D329">
        <v>60</v>
      </c>
      <c r="E329" t="s">
        <v>139</v>
      </c>
      <c r="F329">
        <v>1</v>
      </c>
      <c r="G329">
        <v>2</v>
      </c>
      <c r="I329" t="s">
        <v>216</v>
      </c>
      <c r="J329" s="22">
        <f>COUNTIF($A215:C$754,C329)</f>
        <v>91</v>
      </c>
      <c r="K329" s="23"/>
      <c r="L329">
        <f t="shared" si="46"/>
        <v>60</v>
      </c>
      <c r="M329" s="24">
        <v>6</v>
      </c>
      <c r="N329" s="24">
        <v>0</v>
      </c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5">
        <v>1</v>
      </c>
      <c r="AK329" s="26">
        <v>1</v>
      </c>
      <c r="AL329" s="27">
        <v>3</v>
      </c>
      <c r="AM329" s="27">
        <v>8</v>
      </c>
      <c r="AN329" s="28">
        <f t="shared" si="42"/>
        <v>38</v>
      </c>
      <c r="AO329" s="29">
        <v>1</v>
      </c>
      <c r="AP329" s="30">
        <v>1</v>
      </c>
      <c r="AQ329" s="27">
        <v>6</v>
      </c>
      <c r="AR329" s="31">
        <v>1</v>
      </c>
      <c r="AS329" s="29">
        <v>2</v>
      </c>
      <c r="AT329" s="30">
        <v>2</v>
      </c>
      <c r="AU329" s="25"/>
      <c r="AV329" s="27"/>
      <c r="AW329" s="31"/>
      <c r="AX329" s="29"/>
      <c r="AY329" s="32"/>
      <c r="AZ329" s="25"/>
      <c r="BA329" s="33"/>
      <c r="BB329" s="31"/>
      <c r="BC329" s="31"/>
      <c r="BD329" s="34"/>
      <c r="BE329" s="26"/>
      <c r="BF329" s="26"/>
      <c r="BG329" s="26"/>
      <c r="BH329" s="27"/>
      <c r="BI329" s="27"/>
      <c r="BJ329" s="28"/>
      <c r="BK329" s="32">
        <v>3</v>
      </c>
      <c r="BL329" s="32">
        <v>7</v>
      </c>
      <c r="BM329" s="35">
        <f t="shared" si="43"/>
        <v>37</v>
      </c>
      <c r="BN329" s="29">
        <v>2</v>
      </c>
      <c r="BO329" s="25"/>
      <c r="BP329" s="36"/>
      <c r="BQ329" s="36"/>
      <c r="BR329" s="57">
        <v>31</v>
      </c>
      <c r="BS329" s="38">
        <v>1</v>
      </c>
      <c r="BT329" s="38" t="s">
        <v>54</v>
      </c>
      <c r="BU329" t="s">
        <v>55</v>
      </c>
      <c r="BV329" s="24" t="s">
        <v>56</v>
      </c>
      <c r="BW329" s="24"/>
      <c r="BX329" s="24"/>
      <c r="BY329" s="24"/>
      <c r="BZ329" s="39" t="s">
        <v>57</v>
      </c>
      <c r="CA329" s="40">
        <v>5</v>
      </c>
      <c r="CB329" s="40">
        <v>5</v>
      </c>
      <c r="CC329" s="40">
        <v>5</v>
      </c>
      <c r="CD329" s="40"/>
      <c r="CE329" s="40"/>
      <c r="CF329" s="40"/>
      <c r="CG329" s="40">
        <v>3</v>
      </c>
      <c r="CH329" s="40">
        <v>1</v>
      </c>
      <c r="CM329">
        <v>2</v>
      </c>
      <c r="CN329" s="40">
        <v>1</v>
      </c>
    </row>
    <row r="330" spans="1:92" x14ac:dyDescent="0.25">
      <c r="A330">
        <v>479</v>
      </c>
      <c r="B330" s="21">
        <v>43673</v>
      </c>
      <c r="C330">
        <v>251</v>
      </c>
      <c r="D330">
        <v>23</v>
      </c>
      <c r="E330" t="s">
        <v>139</v>
      </c>
      <c r="F330">
        <v>1</v>
      </c>
      <c r="G330">
        <v>2</v>
      </c>
      <c r="I330" t="s">
        <v>205</v>
      </c>
      <c r="J330" s="22">
        <f>COUNTIF($A163:C$754,C330)</f>
        <v>91</v>
      </c>
      <c r="K330" s="23"/>
      <c r="L330">
        <f t="shared" si="46"/>
        <v>23</v>
      </c>
      <c r="M330" s="24">
        <v>2</v>
      </c>
      <c r="N330" s="24">
        <v>3</v>
      </c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5">
        <v>1</v>
      </c>
      <c r="AK330" s="26">
        <v>1</v>
      </c>
      <c r="AL330" s="27">
        <v>3</v>
      </c>
      <c r="AM330" s="27">
        <v>8</v>
      </c>
      <c r="AN330" s="28">
        <f t="shared" si="42"/>
        <v>38</v>
      </c>
      <c r="AO330" s="29">
        <v>1</v>
      </c>
      <c r="AP330" s="30">
        <v>1</v>
      </c>
      <c r="AQ330" s="27">
        <v>6</v>
      </c>
      <c r="AR330" s="31">
        <v>1</v>
      </c>
      <c r="AS330" s="29">
        <v>4</v>
      </c>
      <c r="AT330" s="30">
        <v>4</v>
      </c>
      <c r="AU330" s="25"/>
      <c r="AV330" s="27"/>
      <c r="AW330" s="31"/>
      <c r="AX330" s="29"/>
      <c r="AY330" s="32"/>
      <c r="AZ330" s="25"/>
      <c r="BA330" s="33"/>
      <c r="BB330" s="31"/>
      <c r="BC330" s="31"/>
      <c r="BD330" s="34"/>
      <c r="BE330" s="26"/>
      <c r="BF330" s="26"/>
      <c r="BG330" s="26"/>
      <c r="BH330" s="27"/>
      <c r="BI330" s="27"/>
      <c r="BJ330" s="28"/>
      <c r="BK330" s="32">
        <v>3</v>
      </c>
      <c r="BL330" s="32">
        <v>8</v>
      </c>
      <c r="BM330" s="35">
        <f t="shared" si="43"/>
        <v>38</v>
      </c>
      <c r="BN330" s="29">
        <v>2</v>
      </c>
      <c r="BO330" s="25"/>
      <c r="BP330" s="36">
        <v>0</v>
      </c>
      <c r="BQ330" s="36">
        <v>2</v>
      </c>
      <c r="BR330" s="37">
        <f>--_xlfn.CONCAT(BP330:BQ330)</f>
        <v>2</v>
      </c>
      <c r="BS330" s="38">
        <v>1</v>
      </c>
      <c r="BT330" s="38" t="s">
        <v>54</v>
      </c>
      <c r="BU330" t="s">
        <v>55</v>
      </c>
      <c r="BV330" s="24" t="s">
        <v>56</v>
      </c>
      <c r="BW330" s="24"/>
      <c r="BX330" s="24"/>
      <c r="BY330" s="24"/>
      <c r="BZ330" s="39" t="s">
        <v>57</v>
      </c>
      <c r="CA330" s="40">
        <v>5</v>
      </c>
      <c r="CB330" s="40">
        <v>5</v>
      </c>
      <c r="CC330" s="40">
        <v>5</v>
      </c>
      <c r="CD330" s="40"/>
      <c r="CE330" s="40"/>
      <c r="CF330" s="40"/>
      <c r="CG330" s="40">
        <v>3</v>
      </c>
      <c r="CH330" s="40">
        <v>1</v>
      </c>
      <c r="CM330">
        <v>2</v>
      </c>
      <c r="CN330" s="40">
        <v>1</v>
      </c>
    </row>
    <row r="331" spans="1:92" x14ac:dyDescent="0.25">
      <c r="A331">
        <v>456</v>
      </c>
      <c r="B331" s="21">
        <v>43673</v>
      </c>
      <c r="C331">
        <v>251</v>
      </c>
      <c r="D331">
        <v>15</v>
      </c>
      <c r="E331" t="s">
        <v>139</v>
      </c>
      <c r="F331">
        <v>1</v>
      </c>
      <c r="G331">
        <v>2</v>
      </c>
      <c r="I331" t="s">
        <v>206</v>
      </c>
      <c r="J331" s="22">
        <f>COUNTIF($A177:C$754,C331)</f>
        <v>91</v>
      </c>
      <c r="K331" s="23"/>
      <c r="L331">
        <f t="shared" si="46"/>
        <v>15</v>
      </c>
      <c r="M331" s="24">
        <v>1</v>
      </c>
      <c r="N331" s="24">
        <v>5</v>
      </c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5">
        <v>1</v>
      </c>
      <c r="AK331" s="26">
        <v>1</v>
      </c>
      <c r="AL331" s="27">
        <v>3</v>
      </c>
      <c r="AM331" s="27">
        <v>8</v>
      </c>
      <c r="AN331" s="28">
        <f t="shared" si="42"/>
        <v>38</v>
      </c>
      <c r="AO331" s="29">
        <v>1</v>
      </c>
      <c r="AP331" s="30">
        <v>1</v>
      </c>
      <c r="AQ331" s="27">
        <v>6</v>
      </c>
      <c r="AR331" s="31">
        <v>1</v>
      </c>
      <c r="AS331" s="29">
        <v>3</v>
      </c>
      <c r="AT331" s="30">
        <v>3</v>
      </c>
      <c r="AU331" s="25"/>
      <c r="AV331" s="27"/>
      <c r="AW331" s="31"/>
      <c r="AX331" s="29"/>
      <c r="AY331" s="32">
        <v>1</v>
      </c>
      <c r="AZ331" s="25">
        <v>1</v>
      </c>
      <c r="BA331" s="33"/>
      <c r="BB331" s="31"/>
      <c r="BC331" s="31"/>
      <c r="BD331" s="34"/>
      <c r="BE331" s="26"/>
      <c r="BF331" s="26"/>
      <c r="BG331" s="26"/>
      <c r="BH331" s="27"/>
      <c r="BI331" s="27"/>
      <c r="BJ331" s="28"/>
      <c r="BK331" s="32">
        <v>4</v>
      </c>
      <c r="BL331" s="32">
        <v>1</v>
      </c>
      <c r="BM331" s="35">
        <f t="shared" si="43"/>
        <v>41</v>
      </c>
      <c r="BN331" s="29">
        <v>2</v>
      </c>
      <c r="BO331" s="25"/>
      <c r="BP331" s="36">
        <v>0</v>
      </c>
      <c r="BQ331" s="36">
        <v>2</v>
      </c>
      <c r="BR331" s="37">
        <f>--_xlfn.CONCAT(BP331:BQ331)</f>
        <v>2</v>
      </c>
      <c r="BS331" s="38">
        <v>1</v>
      </c>
      <c r="BT331" s="38" t="s">
        <v>54</v>
      </c>
      <c r="BU331" t="s">
        <v>55</v>
      </c>
      <c r="BV331" s="24" t="s">
        <v>56</v>
      </c>
      <c r="BW331" s="24"/>
      <c r="BX331" s="24"/>
      <c r="BY331" s="24"/>
      <c r="BZ331" s="39" t="s">
        <v>57</v>
      </c>
      <c r="CA331" s="40">
        <v>5</v>
      </c>
      <c r="CB331" s="40">
        <v>5</v>
      </c>
      <c r="CC331" s="40">
        <v>5</v>
      </c>
      <c r="CD331" s="40"/>
      <c r="CE331" s="40"/>
      <c r="CF331" s="40"/>
      <c r="CG331" s="40">
        <v>3</v>
      </c>
      <c r="CH331" s="40">
        <v>1</v>
      </c>
      <c r="CM331">
        <v>2</v>
      </c>
      <c r="CN331" s="40">
        <v>1</v>
      </c>
    </row>
    <row r="332" spans="1:92" x14ac:dyDescent="0.25">
      <c r="A332">
        <v>539</v>
      </c>
      <c r="B332" s="21">
        <v>43673</v>
      </c>
      <c r="C332">
        <v>257</v>
      </c>
      <c r="D332">
        <v>24</v>
      </c>
      <c r="E332" t="s">
        <v>139</v>
      </c>
      <c r="F332">
        <v>1</v>
      </c>
      <c r="G332">
        <v>2</v>
      </c>
      <c r="H332">
        <v>257</v>
      </c>
      <c r="I332" t="s">
        <v>222</v>
      </c>
      <c r="J332" s="22">
        <f>COUNTIF($A$57:C360,C332)</f>
        <v>2</v>
      </c>
      <c r="K332" s="23">
        <v>1</v>
      </c>
      <c r="L332">
        <f t="shared" ref="L332:L337" si="48">--_xlfn.CONCAT(M332:N332)</f>
        <v>24</v>
      </c>
      <c r="M332" s="24">
        <v>2</v>
      </c>
      <c r="N332" s="24">
        <v>4</v>
      </c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5">
        <v>5</v>
      </c>
      <c r="AK332" s="26"/>
      <c r="AL332" s="27"/>
      <c r="AM332" s="27"/>
      <c r="AN332" s="28"/>
      <c r="AO332" s="29"/>
      <c r="AP332" s="30">
        <v>1</v>
      </c>
      <c r="AQ332" s="27">
        <v>2</v>
      </c>
      <c r="AR332" s="31">
        <v>1</v>
      </c>
      <c r="AS332" s="29">
        <v>2</v>
      </c>
      <c r="AT332" s="30">
        <v>7</v>
      </c>
      <c r="AU332" s="25"/>
      <c r="AV332" s="27"/>
      <c r="AW332" s="31"/>
      <c r="AX332" s="29"/>
      <c r="AY332" s="32"/>
      <c r="AZ332" s="25"/>
      <c r="BA332" s="33"/>
      <c r="BB332" s="31"/>
      <c r="BC332" s="31"/>
      <c r="BD332" s="34"/>
      <c r="BE332" s="26"/>
      <c r="BF332" s="26"/>
      <c r="BG332" s="26"/>
      <c r="BH332" s="27"/>
      <c r="BI332" s="27"/>
      <c r="BJ332" s="28"/>
      <c r="BK332" s="32"/>
      <c r="BL332" s="32"/>
      <c r="BM332" s="35"/>
      <c r="BN332" s="29">
        <v>2</v>
      </c>
      <c r="BO332" s="25">
        <v>2</v>
      </c>
      <c r="BP332" s="36"/>
      <c r="BQ332" s="36"/>
      <c r="BR332" s="57">
        <v>31</v>
      </c>
      <c r="BS332" s="38">
        <v>1</v>
      </c>
      <c r="BT332" s="38" t="s">
        <v>54</v>
      </c>
      <c r="BU332" s="40" t="s">
        <v>165</v>
      </c>
      <c r="BV332" s="24" t="s">
        <v>166</v>
      </c>
      <c r="BW332" s="24"/>
      <c r="BX332" s="24"/>
      <c r="BY332" s="24"/>
      <c r="BZ332" s="39" t="s">
        <v>57</v>
      </c>
      <c r="CA332" s="40">
        <v>5</v>
      </c>
      <c r="CB332" s="40">
        <v>5</v>
      </c>
      <c r="CC332" s="40">
        <v>5</v>
      </c>
      <c r="CD332" s="40"/>
      <c r="CE332" s="40"/>
      <c r="CF332" s="40"/>
      <c r="CG332" s="40">
        <v>3</v>
      </c>
      <c r="CH332" s="40">
        <v>1</v>
      </c>
      <c r="CI332" s="24"/>
      <c r="CM332">
        <v>2</v>
      </c>
      <c r="CN332" s="40">
        <v>1</v>
      </c>
    </row>
    <row r="333" spans="1:92" x14ac:dyDescent="0.25">
      <c r="A333">
        <v>540</v>
      </c>
      <c r="B333" s="21">
        <v>43673</v>
      </c>
      <c r="C333">
        <v>257</v>
      </c>
      <c r="D333">
        <v>6</v>
      </c>
      <c r="E333" t="s">
        <v>139</v>
      </c>
      <c r="F333">
        <v>1</v>
      </c>
      <c r="G333">
        <v>2</v>
      </c>
      <c r="H333">
        <v>257</v>
      </c>
      <c r="I333" t="s">
        <v>222</v>
      </c>
      <c r="J333" s="22">
        <f>COUNTIF($C$123:C511,C333)</f>
        <v>2</v>
      </c>
      <c r="K333" s="23">
        <v>1</v>
      </c>
      <c r="L333">
        <f t="shared" si="48"/>
        <v>6</v>
      </c>
      <c r="M333" s="24">
        <v>0</v>
      </c>
      <c r="N333" s="24">
        <v>6</v>
      </c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5">
        <v>1</v>
      </c>
      <c r="AK333" s="26">
        <v>1</v>
      </c>
      <c r="AL333" s="27">
        <v>3</v>
      </c>
      <c r="AM333" s="27">
        <v>8</v>
      </c>
      <c r="AN333" s="28">
        <f>--_xlfn.CONCAT(AL333:AM333)</f>
        <v>38</v>
      </c>
      <c r="AO333" s="29">
        <v>5</v>
      </c>
      <c r="AP333" s="30">
        <v>1</v>
      </c>
      <c r="AQ333" s="27">
        <v>6</v>
      </c>
      <c r="AR333" s="31">
        <v>1</v>
      </c>
      <c r="AS333" s="29">
        <v>4</v>
      </c>
      <c r="AT333" s="30">
        <v>4</v>
      </c>
      <c r="AU333" s="25"/>
      <c r="AV333" s="27"/>
      <c r="AW333" s="31"/>
      <c r="AX333" s="29"/>
      <c r="AY333" s="32"/>
      <c r="AZ333" s="25"/>
      <c r="BA333" s="33"/>
      <c r="BB333" s="31"/>
      <c r="BC333" s="31"/>
      <c r="BD333" s="34"/>
      <c r="BE333" s="26"/>
      <c r="BF333" s="26"/>
      <c r="BG333" s="26"/>
      <c r="BH333" s="27"/>
      <c r="BI333" s="27"/>
      <c r="BJ333" s="28"/>
      <c r="BK333" s="32"/>
      <c r="BL333" s="32"/>
      <c r="BM333" s="35"/>
      <c r="BN333" s="29">
        <v>2</v>
      </c>
      <c r="BO333" s="25"/>
      <c r="BP333" s="36"/>
      <c r="BQ333" s="36"/>
      <c r="BR333" s="57">
        <v>31</v>
      </c>
      <c r="BS333" s="38">
        <v>1</v>
      </c>
      <c r="BT333" s="38" t="s">
        <v>54</v>
      </c>
      <c r="BU333" s="40" t="s">
        <v>77</v>
      </c>
      <c r="BV333" s="39" t="s">
        <v>78</v>
      </c>
      <c r="BW333" s="39"/>
      <c r="BX333" s="39"/>
      <c r="BY333" s="39"/>
      <c r="BZ333" s="39" t="s">
        <v>79</v>
      </c>
      <c r="CA333" s="40">
        <v>4</v>
      </c>
      <c r="CB333" s="40">
        <v>4</v>
      </c>
      <c r="CC333" s="40">
        <v>4</v>
      </c>
      <c r="CD333" s="40"/>
      <c r="CE333" s="40"/>
      <c r="CF333" s="40"/>
      <c r="CG333" s="40">
        <v>2</v>
      </c>
      <c r="CH333" s="40">
        <v>2</v>
      </c>
      <c r="CI333" s="24"/>
      <c r="CJ333" s="24"/>
      <c r="CM333">
        <v>2</v>
      </c>
      <c r="CN333" s="40">
        <v>1</v>
      </c>
    </row>
    <row r="334" spans="1:92" x14ac:dyDescent="0.25">
      <c r="A334">
        <v>438</v>
      </c>
      <c r="B334" s="21">
        <v>43673</v>
      </c>
      <c r="C334">
        <v>250</v>
      </c>
      <c r="D334">
        <v>6</v>
      </c>
      <c r="E334" t="s">
        <v>139</v>
      </c>
      <c r="F334">
        <v>1</v>
      </c>
      <c r="G334">
        <v>2</v>
      </c>
      <c r="H334">
        <v>250</v>
      </c>
      <c r="I334" t="s">
        <v>212</v>
      </c>
      <c r="J334" s="22">
        <f>COUNTIF($C158:C$731,C334)</f>
        <v>2</v>
      </c>
      <c r="K334" s="23">
        <v>2</v>
      </c>
      <c r="L334">
        <f t="shared" si="48"/>
        <v>6</v>
      </c>
      <c r="M334" s="24">
        <v>0</v>
      </c>
      <c r="N334" s="24">
        <v>6</v>
      </c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5">
        <v>1</v>
      </c>
      <c r="AK334" s="26">
        <v>1</v>
      </c>
      <c r="AL334" s="27">
        <v>3</v>
      </c>
      <c r="AM334" s="27">
        <v>8</v>
      </c>
      <c r="AN334" s="28">
        <f>--_xlfn.CONCAT(AL334:AM334)</f>
        <v>38</v>
      </c>
      <c r="AO334" s="29">
        <v>5</v>
      </c>
      <c r="AP334" s="30">
        <v>1</v>
      </c>
      <c r="AQ334" s="27">
        <v>6</v>
      </c>
      <c r="AR334" s="31">
        <v>1</v>
      </c>
      <c r="AS334" s="29">
        <v>4</v>
      </c>
      <c r="AT334" s="30">
        <v>4</v>
      </c>
      <c r="AU334" s="25"/>
      <c r="AV334" s="27"/>
      <c r="AW334" s="31"/>
      <c r="AX334" s="29"/>
      <c r="AY334" s="32"/>
      <c r="AZ334" s="25"/>
      <c r="BA334" s="33"/>
      <c r="BB334" s="31"/>
      <c r="BC334" s="31"/>
      <c r="BD334" s="34"/>
      <c r="BE334" s="26"/>
      <c r="BF334" s="26"/>
      <c r="BG334" s="26"/>
      <c r="BH334" s="27"/>
      <c r="BI334" s="27"/>
      <c r="BJ334" s="28"/>
      <c r="BK334" s="32"/>
      <c r="BL334" s="32"/>
      <c r="BM334" s="35"/>
      <c r="BN334" s="29">
        <v>1</v>
      </c>
      <c r="BO334" s="25"/>
      <c r="BP334" s="36"/>
      <c r="BQ334" s="36"/>
      <c r="BR334" s="57">
        <v>31</v>
      </c>
      <c r="BS334" s="38">
        <v>1</v>
      </c>
      <c r="BT334" s="38" t="s">
        <v>54</v>
      </c>
      <c r="BU334" s="40" t="s">
        <v>77</v>
      </c>
      <c r="BV334" s="39" t="s">
        <v>78</v>
      </c>
      <c r="BW334" s="39"/>
      <c r="BX334" s="39"/>
      <c r="BY334" s="39"/>
      <c r="BZ334" s="39" t="s">
        <v>79</v>
      </c>
      <c r="CA334" s="40">
        <v>4</v>
      </c>
      <c r="CB334" s="40">
        <v>4</v>
      </c>
      <c r="CC334" s="40">
        <v>4</v>
      </c>
      <c r="CD334" s="40"/>
      <c r="CE334" s="40"/>
      <c r="CF334" s="40"/>
      <c r="CG334" s="40">
        <v>2</v>
      </c>
      <c r="CH334" s="40">
        <v>2</v>
      </c>
      <c r="CI334" s="24"/>
      <c r="CJ334" s="24"/>
      <c r="CM334">
        <v>2</v>
      </c>
      <c r="CN334" s="40">
        <v>2</v>
      </c>
    </row>
    <row r="335" spans="1:92" x14ac:dyDescent="0.25">
      <c r="A335">
        <v>435</v>
      </c>
      <c r="B335" s="66">
        <v>43673</v>
      </c>
      <c r="C335">
        <v>249</v>
      </c>
      <c r="D335">
        <v>8</v>
      </c>
      <c r="E335" t="s">
        <v>139</v>
      </c>
      <c r="F335">
        <v>1</v>
      </c>
      <c r="G335">
        <v>2</v>
      </c>
      <c r="H335">
        <v>249</v>
      </c>
      <c r="I335" t="s">
        <v>207</v>
      </c>
      <c r="J335" s="22">
        <f>COUNTIF($A225:C$754,C335)</f>
        <v>9</v>
      </c>
      <c r="K335" s="23">
        <v>1</v>
      </c>
      <c r="L335">
        <f t="shared" si="48"/>
        <v>8</v>
      </c>
      <c r="M335" s="24">
        <v>0</v>
      </c>
      <c r="N335" s="24">
        <v>8</v>
      </c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5">
        <v>1</v>
      </c>
      <c r="AK335" s="26">
        <v>1</v>
      </c>
      <c r="AL335" s="27">
        <v>3</v>
      </c>
      <c r="AM335" s="27">
        <v>9</v>
      </c>
      <c r="AN335" s="28">
        <f>--_xlfn.CONCAT(AL335:AM335)</f>
        <v>39</v>
      </c>
      <c r="AO335" s="29">
        <v>1</v>
      </c>
      <c r="AP335" s="30">
        <v>1</v>
      </c>
      <c r="AQ335" s="27">
        <v>1</v>
      </c>
      <c r="AR335" s="31">
        <v>1</v>
      </c>
      <c r="AS335" s="29">
        <v>5</v>
      </c>
      <c r="AT335" s="30">
        <v>1</v>
      </c>
      <c r="AU335" s="25"/>
      <c r="AV335" s="27"/>
      <c r="AW335" s="31"/>
      <c r="AX335" s="29">
        <v>1</v>
      </c>
      <c r="AY335" s="32">
        <v>1</v>
      </c>
      <c r="AZ335" s="25">
        <v>1</v>
      </c>
      <c r="BA335" s="33"/>
      <c r="BB335" s="31"/>
      <c r="BC335" s="31"/>
      <c r="BD335" s="34"/>
      <c r="BE335" s="26"/>
      <c r="BF335" s="26"/>
      <c r="BG335" s="26"/>
      <c r="BH335" s="27"/>
      <c r="BI335" s="27"/>
      <c r="BJ335" s="28"/>
      <c r="BK335" s="32"/>
      <c r="BL335" s="32"/>
      <c r="BM335" s="35"/>
      <c r="BN335" s="29">
        <v>2</v>
      </c>
      <c r="BO335" s="25"/>
      <c r="BP335" s="36"/>
      <c r="BQ335" s="36"/>
      <c r="BR335" s="57">
        <v>31</v>
      </c>
      <c r="BS335" s="38">
        <v>1</v>
      </c>
      <c r="BT335" s="38" t="s">
        <v>54</v>
      </c>
      <c r="BU335" t="s">
        <v>55</v>
      </c>
      <c r="BV335" s="24" t="s">
        <v>56</v>
      </c>
      <c r="BW335" s="24"/>
      <c r="BX335" s="24"/>
      <c r="BY335" s="24"/>
      <c r="BZ335" s="39" t="s">
        <v>57</v>
      </c>
      <c r="CA335" s="40">
        <v>5</v>
      </c>
      <c r="CB335" s="40">
        <v>5</v>
      </c>
      <c r="CC335" s="40">
        <v>5</v>
      </c>
      <c r="CD335" s="40"/>
      <c r="CE335" s="40"/>
      <c r="CF335" s="40"/>
      <c r="CG335" s="40">
        <v>3</v>
      </c>
      <c r="CH335" s="40">
        <v>1</v>
      </c>
      <c r="CM335">
        <v>2</v>
      </c>
      <c r="CN335" s="40">
        <v>2</v>
      </c>
    </row>
    <row r="336" spans="1:92" x14ac:dyDescent="0.25">
      <c r="A336">
        <v>428</v>
      </c>
      <c r="B336" s="66">
        <v>43673</v>
      </c>
      <c r="C336">
        <v>249</v>
      </c>
      <c r="D336">
        <v>1</v>
      </c>
      <c r="E336" t="s">
        <v>139</v>
      </c>
      <c r="F336">
        <v>1</v>
      </c>
      <c r="G336">
        <v>2</v>
      </c>
      <c r="H336">
        <v>249</v>
      </c>
      <c r="I336" t="s">
        <v>207</v>
      </c>
      <c r="L336">
        <f t="shared" si="48"/>
        <v>1</v>
      </c>
      <c r="M336" s="24">
        <v>0</v>
      </c>
      <c r="N336" s="24">
        <v>1</v>
      </c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5"/>
      <c r="AK336" s="26"/>
      <c r="AL336" s="27"/>
      <c r="AM336" s="27"/>
      <c r="AN336" s="28"/>
      <c r="AO336" s="29"/>
      <c r="AP336" s="30"/>
      <c r="AQ336" s="27"/>
      <c r="AR336" s="31"/>
      <c r="AS336" s="29"/>
      <c r="AT336" s="30"/>
      <c r="AU336" s="25"/>
      <c r="AV336" s="27"/>
      <c r="AW336" s="31"/>
      <c r="AX336" s="29"/>
      <c r="AY336" s="32"/>
      <c r="AZ336" s="25"/>
      <c r="BA336" s="33"/>
      <c r="BB336" s="31"/>
      <c r="BC336" s="31"/>
      <c r="BD336" s="34"/>
      <c r="BE336" s="26"/>
      <c r="BF336" s="26"/>
      <c r="BG336" s="26"/>
      <c r="BH336" s="27"/>
      <c r="BI336" s="27"/>
      <c r="BJ336" s="28"/>
      <c r="BK336" s="32"/>
      <c r="BL336" s="32"/>
      <c r="BM336" s="35"/>
      <c r="BN336" s="29"/>
      <c r="BO336" s="25"/>
      <c r="BP336" s="36"/>
      <c r="BQ336" s="36"/>
      <c r="BR336" s="37">
        <v>42</v>
      </c>
      <c r="BS336" s="24"/>
      <c r="BT336" s="24"/>
      <c r="BU336" t="s">
        <v>223</v>
      </c>
      <c r="BV336" s="24" t="s">
        <v>224</v>
      </c>
      <c r="BW336" s="24"/>
      <c r="BX336" s="24"/>
      <c r="BY336" s="24"/>
      <c r="BZ336" s="24" t="s">
        <v>104</v>
      </c>
      <c r="CA336" s="40" t="s">
        <v>104</v>
      </c>
      <c r="CB336" s="40">
        <v>28</v>
      </c>
      <c r="CC336" s="40" t="s">
        <v>104</v>
      </c>
      <c r="CD336" s="40"/>
      <c r="CE336" s="40"/>
      <c r="CF336" s="40"/>
      <c r="CG336" s="40"/>
      <c r="CH336" s="40"/>
      <c r="CI336" s="24"/>
      <c r="CJ336" s="24"/>
      <c r="CM336">
        <v>2</v>
      </c>
      <c r="CN336" s="40">
        <v>2</v>
      </c>
    </row>
    <row r="337" spans="1:93" x14ac:dyDescent="0.25">
      <c r="A337">
        <v>429</v>
      </c>
      <c r="B337" s="66">
        <v>43673</v>
      </c>
      <c r="C337">
        <v>249</v>
      </c>
      <c r="D337">
        <v>10</v>
      </c>
      <c r="E337" t="s">
        <v>139</v>
      </c>
      <c r="F337">
        <v>1</v>
      </c>
      <c r="G337">
        <v>2</v>
      </c>
      <c r="H337">
        <v>249</v>
      </c>
      <c r="I337" t="s">
        <v>207</v>
      </c>
      <c r="L337">
        <f t="shared" si="48"/>
        <v>10</v>
      </c>
      <c r="M337" s="24">
        <v>1</v>
      </c>
      <c r="N337" s="24">
        <v>0</v>
      </c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5"/>
      <c r="AK337" s="26"/>
      <c r="AL337" s="27"/>
      <c r="AM337" s="27"/>
      <c r="AN337" s="28"/>
      <c r="AO337" s="29"/>
      <c r="AP337" s="30"/>
      <c r="AQ337" s="27"/>
      <c r="AR337" s="31"/>
      <c r="AS337" s="29"/>
      <c r="AT337" s="30"/>
      <c r="AU337" s="25"/>
      <c r="AV337" s="27"/>
      <c r="AW337" s="31"/>
      <c r="AX337" s="29"/>
      <c r="AY337" s="32"/>
      <c r="AZ337" s="25"/>
      <c r="BA337" s="33"/>
      <c r="BB337" s="31"/>
      <c r="BC337" s="31"/>
      <c r="BD337" s="34"/>
      <c r="BE337" s="26"/>
      <c r="BF337" s="26"/>
      <c r="BG337" s="26"/>
      <c r="BH337" s="27"/>
      <c r="BI337" s="27"/>
      <c r="BJ337" s="28"/>
      <c r="BK337" s="32"/>
      <c r="BL337" s="32"/>
      <c r="BM337" s="35"/>
      <c r="BN337" s="29"/>
      <c r="BO337" s="25"/>
      <c r="BP337" s="36"/>
      <c r="BQ337" s="36"/>
      <c r="BR337" s="37">
        <v>42</v>
      </c>
      <c r="BS337" s="24"/>
      <c r="BT337" s="24"/>
      <c r="BU337" t="s">
        <v>223</v>
      </c>
      <c r="BV337" s="24" t="s">
        <v>224</v>
      </c>
      <c r="BW337" s="24"/>
      <c r="BX337" s="24"/>
      <c r="BY337" s="24"/>
      <c r="BZ337" s="24" t="s">
        <v>104</v>
      </c>
      <c r="CA337" s="40" t="s">
        <v>104</v>
      </c>
      <c r="CB337" s="40">
        <v>28</v>
      </c>
      <c r="CC337" s="40" t="s">
        <v>104</v>
      </c>
      <c r="CD337" s="40"/>
      <c r="CE337" s="40"/>
      <c r="CF337" s="40"/>
      <c r="CG337" s="40"/>
      <c r="CH337" s="40"/>
      <c r="CI337" s="24"/>
      <c r="CJ337" s="24"/>
      <c r="CM337">
        <v>2</v>
      </c>
      <c r="CN337" s="40">
        <v>2</v>
      </c>
    </row>
    <row r="338" spans="1:93" x14ac:dyDescent="0.25">
      <c r="A338">
        <v>557</v>
      </c>
      <c r="B338" s="21">
        <v>43674</v>
      </c>
      <c r="C338">
        <v>275</v>
      </c>
      <c r="D338">
        <v>4</v>
      </c>
      <c r="E338" t="s">
        <v>213</v>
      </c>
      <c r="F338">
        <v>1</v>
      </c>
      <c r="G338">
        <v>2</v>
      </c>
      <c r="H338">
        <v>275</v>
      </c>
      <c r="I338" t="s">
        <v>214</v>
      </c>
      <c r="J338" s="22">
        <f>COUNTIF($C$152:C487,C338)</f>
        <v>9</v>
      </c>
      <c r="K338" s="23">
        <v>3</v>
      </c>
      <c r="L338">
        <f t="shared" ref="L338:L343" si="49">--_xlfn.CONCAT(M338:P338)</f>
        <v>4</v>
      </c>
      <c r="M338" s="24">
        <v>0</v>
      </c>
      <c r="N338" s="24">
        <v>4</v>
      </c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5">
        <v>1</v>
      </c>
      <c r="AK338" s="26"/>
      <c r="AL338" s="27">
        <v>0</v>
      </c>
      <c r="AM338" s="27">
        <v>1</v>
      </c>
      <c r="AN338" s="28">
        <f>--_xlfn.CONCAT(AL338:AM338)</f>
        <v>1</v>
      </c>
      <c r="AO338" s="29">
        <v>1</v>
      </c>
      <c r="AP338" s="30">
        <v>1</v>
      </c>
      <c r="AQ338" s="27">
        <v>5</v>
      </c>
      <c r="AR338" s="31">
        <v>1</v>
      </c>
      <c r="AS338" s="29">
        <v>1</v>
      </c>
      <c r="AT338" s="30">
        <v>1</v>
      </c>
      <c r="AU338" s="25"/>
      <c r="AV338" s="27"/>
      <c r="AW338" s="31">
        <v>1</v>
      </c>
      <c r="AX338" s="29">
        <v>1</v>
      </c>
      <c r="AY338" s="32"/>
      <c r="AZ338" s="25"/>
      <c r="BA338" s="33">
        <v>1</v>
      </c>
      <c r="BB338" s="31"/>
      <c r="BC338" s="31"/>
      <c r="BD338" s="34"/>
      <c r="BE338" s="26"/>
      <c r="BF338" s="26"/>
      <c r="BG338" s="26"/>
      <c r="BH338" s="27"/>
      <c r="BI338" s="27"/>
      <c r="BJ338" s="28"/>
      <c r="BK338" s="32"/>
      <c r="BL338" s="32"/>
      <c r="BM338" s="35"/>
      <c r="BN338" s="29">
        <v>2</v>
      </c>
      <c r="BO338" s="25"/>
      <c r="BP338" s="36">
        <v>0</v>
      </c>
      <c r="BQ338" s="36">
        <v>7</v>
      </c>
      <c r="BR338" s="37">
        <f>--_xlfn.CONCAT(BP338:BQ338)</f>
        <v>7</v>
      </c>
      <c r="BS338" s="38">
        <v>5</v>
      </c>
      <c r="BT338" s="38" t="s">
        <v>76</v>
      </c>
      <c r="BU338" s="40" t="s">
        <v>77</v>
      </c>
      <c r="BV338" s="39" t="s">
        <v>78</v>
      </c>
      <c r="BW338" s="39"/>
      <c r="BX338" s="39"/>
      <c r="BY338" s="39"/>
      <c r="BZ338" s="39" t="s">
        <v>79</v>
      </c>
      <c r="CA338" s="40">
        <v>4</v>
      </c>
      <c r="CB338" s="40">
        <v>4</v>
      </c>
      <c r="CC338" s="40">
        <v>4</v>
      </c>
      <c r="CD338" s="40"/>
      <c r="CE338" s="40"/>
      <c r="CF338" s="40"/>
      <c r="CG338" s="40">
        <v>2</v>
      </c>
      <c r="CH338" s="40">
        <v>2</v>
      </c>
      <c r="CI338" s="24"/>
      <c r="CJ338" s="24"/>
      <c r="CM338">
        <v>2</v>
      </c>
      <c r="CN338" s="40">
        <v>1</v>
      </c>
    </row>
    <row r="339" spans="1:93" x14ac:dyDescent="0.25">
      <c r="A339">
        <v>555</v>
      </c>
      <c r="B339" s="21">
        <v>43674</v>
      </c>
      <c r="C339">
        <v>275</v>
      </c>
      <c r="D339">
        <v>20</v>
      </c>
      <c r="E339" t="s">
        <v>213</v>
      </c>
      <c r="F339">
        <v>1</v>
      </c>
      <c r="G339">
        <v>2</v>
      </c>
      <c r="H339">
        <v>275</v>
      </c>
      <c r="I339" t="s">
        <v>214</v>
      </c>
      <c r="J339" s="22">
        <f>COUNTIF($C$137:C492,C339)</f>
        <v>9</v>
      </c>
      <c r="K339" s="23">
        <v>1</v>
      </c>
      <c r="L339">
        <f t="shared" si="49"/>
        <v>20</v>
      </c>
      <c r="M339" s="24">
        <v>2</v>
      </c>
      <c r="N339" s="24">
        <v>0</v>
      </c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5">
        <v>4</v>
      </c>
      <c r="AK339" s="26">
        <v>7</v>
      </c>
      <c r="AL339" s="27"/>
      <c r="AM339" s="27"/>
      <c r="AN339" s="28"/>
      <c r="AO339" s="29"/>
      <c r="AP339" s="30">
        <v>1</v>
      </c>
      <c r="AQ339" s="27">
        <v>3</v>
      </c>
      <c r="AR339" s="31">
        <v>1</v>
      </c>
      <c r="AS339" s="29">
        <v>3</v>
      </c>
      <c r="AT339" s="30">
        <v>3</v>
      </c>
      <c r="AU339" s="25"/>
      <c r="AV339" s="27"/>
      <c r="AW339" s="31"/>
      <c r="AX339" s="29"/>
      <c r="AY339" s="32"/>
      <c r="AZ339" s="25"/>
      <c r="BA339" s="33">
        <v>4</v>
      </c>
      <c r="BB339" s="31">
        <v>0</v>
      </c>
      <c r="BC339" s="31">
        <v>1</v>
      </c>
      <c r="BD339" s="34">
        <f>--_xlfn.CONCAT(BB339:BC339)</f>
        <v>1</v>
      </c>
      <c r="BE339" s="26"/>
      <c r="BF339" s="26"/>
      <c r="BG339" s="26"/>
      <c r="BH339" s="27"/>
      <c r="BI339" s="27"/>
      <c r="BJ339" s="28"/>
      <c r="BK339" s="32"/>
      <c r="BL339" s="32"/>
      <c r="BM339" s="35"/>
      <c r="BN339" s="29">
        <v>2</v>
      </c>
      <c r="BO339" s="25"/>
      <c r="BP339" s="36"/>
      <c r="BQ339" s="36"/>
      <c r="BR339" s="57">
        <v>33</v>
      </c>
      <c r="BS339" s="38" t="s">
        <v>141</v>
      </c>
      <c r="BT339" s="38" t="s">
        <v>86</v>
      </c>
      <c r="BU339" s="40" t="s">
        <v>142</v>
      </c>
      <c r="BV339" s="39" t="s">
        <v>143</v>
      </c>
      <c r="BW339" s="51">
        <v>1</v>
      </c>
      <c r="BX339" s="51" t="s">
        <v>110</v>
      </c>
      <c r="BY339" s="58" t="s">
        <v>225</v>
      </c>
      <c r="BZ339" s="39" t="s">
        <v>129</v>
      </c>
      <c r="CA339" s="40">
        <v>13</v>
      </c>
      <c r="CB339" s="40">
        <v>13</v>
      </c>
      <c r="CC339" s="40">
        <v>13</v>
      </c>
      <c r="CD339" s="40"/>
      <c r="CE339" s="40"/>
      <c r="CF339" s="40"/>
      <c r="CG339" s="40">
        <v>7</v>
      </c>
      <c r="CH339" s="40">
        <v>17</v>
      </c>
      <c r="CI339" s="24"/>
      <c r="CM339">
        <v>2</v>
      </c>
      <c r="CN339" s="40">
        <v>1</v>
      </c>
    </row>
    <row r="340" spans="1:93" x14ac:dyDescent="0.25">
      <c r="A340">
        <v>545</v>
      </c>
      <c r="B340" s="21">
        <v>43674</v>
      </c>
      <c r="C340">
        <v>272</v>
      </c>
      <c r="D340">
        <v>7</v>
      </c>
      <c r="E340" t="s">
        <v>213</v>
      </c>
      <c r="F340">
        <v>1</v>
      </c>
      <c r="G340">
        <v>2</v>
      </c>
      <c r="H340">
        <v>272</v>
      </c>
      <c r="I340" t="s">
        <v>226</v>
      </c>
      <c r="L340">
        <f t="shared" si="49"/>
        <v>7</v>
      </c>
      <c r="M340" s="24">
        <v>0</v>
      </c>
      <c r="N340" s="24">
        <v>7</v>
      </c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5">
        <v>9</v>
      </c>
      <c r="AK340" s="26"/>
      <c r="AL340" s="27"/>
      <c r="AM340" s="27"/>
      <c r="AN340" s="28"/>
      <c r="AO340" s="29"/>
      <c r="AP340" s="30">
        <v>1</v>
      </c>
      <c r="AQ340" s="27">
        <v>1</v>
      </c>
      <c r="AR340" s="31">
        <v>1</v>
      </c>
      <c r="AS340" s="29">
        <v>3</v>
      </c>
      <c r="AT340" s="30">
        <v>3</v>
      </c>
      <c r="AU340" s="25"/>
      <c r="AV340" s="27"/>
      <c r="AW340" s="31"/>
      <c r="AX340" s="29"/>
      <c r="AY340" s="32"/>
      <c r="AZ340" s="25"/>
      <c r="BA340" s="33"/>
      <c r="BB340" s="31"/>
      <c r="BC340" s="31"/>
      <c r="BD340" s="34"/>
      <c r="BE340" s="26"/>
      <c r="BF340" s="26"/>
      <c r="BG340" s="26"/>
      <c r="BH340" s="27"/>
      <c r="BI340" s="27"/>
      <c r="BJ340" s="28"/>
      <c r="BK340" s="32"/>
      <c r="BL340" s="32"/>
      <c r="BM340" s="35"/>
      <c r="BN340" s="29">
        <v>2</v>
      </c>
      <c r="BO340" s="25"/>
      <c r="BP340" s="36"/>
      <c r="BQ340" s="36"/>
      <c r="BR340" s="37">
        <v>37</v>
      </c>
      <c r="BS340" s="24"/>
      <c r="BT340" s="24"/>
      <c r="BU340" t="s">
        <v>201</v>
      </c>
      <c r="BV340" s="24" t="s">
        <v>202</v>
      </c>
      <c r="BW340" s="24"/>
      <c r="BX340" s="24"/>
      <c r="BY340" s="24"/>
      <c r="BZ340" s="39" t="s">
        <v>89</v>
      </c>
      <c r="CA340" s="40" t="s">
        <v>203</v>
      </c>
      <c r="CB340" s="40">
        <v>25</v>
      </c>
      <c r="CC340" s="40" t="s">
        <v>203</v>
      </c>
      <c r="CD340" s="40"/>
      <c r="CE340" s="40"/>
      <c r="CF340" s="40"/>
      <c r="CG340" s="40"/>
      <c r="CH340" s="40"/>
      <c r="CI340" s="24"/>
      <c r="CJ340" s="24" t="s">
        <v>203</v>
      </c>
      <c r="CM340">
        <v>2</v>
      </c>
      <c r="CN340" s="40">
        <v>2</v>
      </c>
    </row>
    <row r="341" spans="1:93" x14ac:dyDescent="0.25">
      <c r="A341">
        <v>541</v>
      </c>
      <c r="B341" s="21">
        <v>43674</v>
      </c>
      <c r="C341">
        <v>261</v>
      </c>
      <c r="D341">
        <v>10</v>
      </c>
      <c r="E341" t="s">
        <v>213</v>
      </c>
      <c r="F341">
        <v>1</v>
      </c>
      <c r="G341">
        <v>2</v>
      </c>
      <c r="H341">
        <v>261</v>
      </c>
      <c r="I341" t="s">
        <v>227</v>
      </c>
      <c r="J341" s="22">
        <f>COUNTIF($C$137:C494,C341)</f>
        <v>3</v>
      </c>
      <c r="K341" s="23">
        <v>1</v>
      </c>
      <c r="L341">
        <f t="shared" si="49"/>
        <v>10</v>
      </c>
      <c r="M341" s="24">
        <v>1</v>
      </c>
      <c r="N341" s="24">
        <v>0</v>
      </c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5">
        <v>4</v>
      </c>
      <c r="AK341" s="26">
        <v>7</v>
      </c>
      <c r="AL341" s="27"/>
      <c r="AM341" s="27"/>
      <c r="AN341" s="28"/>
      <c r="AO341" s="29"/>
      <c r="AP341" s="30">
        <v>1</v>
      </c>
      <c r="AQ341" s="27">
        <v>1</v>
      </c>
      <c r="AR341" s="31">
        <v>1</v>
      </c>
      <c r="AS341" s="29">
        <v>3</v>
      </c>
      <c r="AT341" s="30">
        <v>3</v>
      </c>
      <c r="AU341" s="25"/>
      <c r="AV341" s="27"/>
      <c r="AW341" s="31"/>
      <c r="AX341" s="29"/>
      <c r="AY341" s="32">
        <v>1</v>
      </c>
      <c r="AZ341" s="25">
        <v>1</v>
      </c>
      <c r="BA341" s="33">
        <v>4</v>
      </c>
      <c r="BB341" s="31">
        <v>3</v>
      </c>
      <c r="BC341" s="31">
        <v>1</v>
      </c>
      <c r="BD341" s="34">
        <f>--_xlfn.CONCAT(BB341:BC341)</f>
        <v>31</v>
      </c>
      <c r="BE341" s="26"/>
      <c r="BF341" s="26"/>
      <c r="BG341" s="26"/>
      <c r="BH341" s="27"/>
      <c r="BI341" s="27"/>
      <c r="BJ341" s="28"/>
      <c r="BK341" s="32"/>
      <c r="BL341" s="32"/>
      <c r="BM341" s="35"/>
      <c r="BN341" s="29">
        <v>2</v>
      </c>
      <c r="BO341" s="25"/>
      <c r="BP341" s="36"/>
      <c r="BQ341" s="36"/>
      <c r="BR341" s="57">
        <v>33</v>
      </c>
      <c r="BS341" s="38" t="s">
        <v>141</v>
      </c>
      <c r="BT341" s="38" t="s">
        <v>86</v>
      </c>
      <c r="BU341" s="40" t="s">
        <v>142</v>
      </c>
      <c r="BV341" s="39" t="s">
        <v>143</v>
      </c>
      <c r="BW341" s="39">
        <v>31</v>
      </c>
      <c r="BX341" s="39"/>
      <c r="BY341" t="s">
        <v>154</v>
      </c>
      <c r="BZ341" s="39" t="s">
        <v>89</v>
      </c>
      <c r="CA341" s="40" t="s">
        <v>144</v>
      </c>
      <c r="CB341" s="40">
        <v>19</v>
      </c>
      <c r="CC341" s="42" t="s">
        <v>144</v>
      </c>
      <c r="CD341" s="40"/>
      <c r="CE341" s="40"/>
      <c r="CF341" s="40"/>
      <c r="CG341" s="40">
        <v>15</v>
      </c>
      <c r="CH341" s="40">
        <v>0</v>
      </c>
      <c r="CI341" s="24"/>
      <c r="CM341">
        <v>2</v>
      </c>
      <c r="CN341" s="40">
        <v>2</v>
      </c>
    </row>
    <row r="342" spans="1:93" x14ac:dyDescent="0.25">
      <c r="A342">
        <v>542</v>
      </c>
      <c r="B342" s="21">
        <v>43674</v>
      </c>
      <c r="C342">
        <v>261</v>
      </c>
      <c r="D342">
        <v>3</v>
      </c>
      <c r="E342" t="s">
        <v>213</v>
      </c>
      <c r="F342">
        <v>1</v>
      </c>
      <c r="G342">
        <v>2</v>
      </c>
      <c r="H342">
        <v>261</v>
      </c>
      <c r="I342" t="s">
        <v>227</v>
      </c>
      <c r="J342" s="22">
        <f>COUNTIF($C$155:C506,C342)</f>
        <v>3</v>
      </c>
      <c r="K342" s="23">
        <v>1</v>
      </c>
      <c r="L342">
        <f t="shared" si="49"/>
        <v>3</v>
      </c>
      <c r="M342" s="24">
        <v>0</v>
      </c>
      <c r="N342" s="24">
        <v>3</v>
      </c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5">
        <v>1</v>
      </c>
      <c r="AK342" s="26">
        <v>1</v>
      </c>
      <c r="AL342" s="27">
        <v>1</v>
      </c>
      <c r="AM342" s="27">
        <v>7</v>
      </c>
      <c r="AN342" s="28">
        <f>--_xlfn.CONCAT(AL342:AM342)</f>
        <v>17</v>
      </c>
      <c r="AO342" s="29">
        <v>2</v>
      </c>
      <c r="AP342" s="30">
        <v>1</v>
      </c>
      <c r="AQ342" s="27">
        <v>1</v>
      </c>
      <c r="AR342" s="31">
        <v>6</v>
      </c>
      <c r="AS342" s="29">
        <v>5</v>
      </c>
      <c r="AT342" s="30">
        <v>5</v>
      </c>
      <c r="AU342" s="25"/>
      <c r="AV342" s="27"/>
      <c r="AW342" s="31"/>
      <c r="AX342" s="29"/>
      <c r="AY342" s="32">
        <v>1</v>
      </c>
      <c r="AZ342" s="25">
        <v>1</v>
      </c>
      <c r="BA342" s="33"/>
      <c r="BB342" s="31"/>
      <c r="BC342" s="31"/>
      <c r="BD342" s="34"/>
      <c r="BE342" s="26"/>
      <c r="BF342" s="26"/>
      <c r="BG342" s="26"/>
      <c r="BH342" s="27"/>
      <c r="BI342" s="27"/>
      <c r="BJ342" s="28"/>
      <c r="BK342" s="32"/>
      <c r="BL342" s="32"/>
      <c r="BM342" s="35"/>
      <c r="BN342" s="29">
        <v>2</v>
      </c>
      <c r="BO342" s="25"/>
      <c r="BP342" s="36"/>
      <c r="BQ342" s="36"/>
      <c r="BR342" s="59">
        <v>36</v>
      </c>
      <c r="BS342" s="27">
        <v>13</v>
      </c>
      <c r="BT342" s="24"/>
      <c r="BU342" t="s">
        <v>113</v>
      </c>
      <c r="BV342" s="24" t="s">
        <v>114</v>
      </c>
      <c r="BW342" s="24"/>
      <c r="BX342" s="24"/>
      <c r="BY342" s="24"/>
      <c r="BZ342" s="39" t="s">
        <v>89</v>
      </c>
      <c r="CA342" s="40" t="s">
        <v>115</v>
      </c>
      <c r="CB342" s="40">
        <v>20</v>
      </c>
      <c r="CC342" s="42" t="s">
        <v>115</v>
      </c>
      <c r="CD342" s="40"/>
      <c r="CE342" s="40"/>
      <c r="CF342" s="40"/>
      <c r="CG342" s="40">
        <v>16</v>
      </c>
      <c r="CH342" s="40">
        <v>0</v>
      </c>
      <c r="CM342">
        <v>2</v>
      </c>
      <c r="CN342" s="40">
        <v>2</v>
      </c>
    </row>
    <row r="343" spans="1:93" x14ac:dyDescent="0.25">
      <c r="A343">
        <v>543</v>
      </c>
      <c r="B343" s="21">
        <v>43674</v>
      </c>
      <c r="C343">
        <v>261</v>
      </c>
      <c r="D343">
        <v>4</v>
      </c>
      <c r="E343" t="s">
        <v>213</v>
      </c>
      <c r="F343">
        <v>1</v>
      </c>
      <c r="G343">
        <v>2</v>
      </c>
      <c r="H343">
        <v>261</v>
      </c>
      <c r="I343" t="s">
        <v>227</v>
      </c>
      <c r="J343" s="22">
        <f>COUNTIF($C$137:C493,C343)</f>
        <v>3</v>
      </c>
      <c r="K343" s="23">
        <v>1</v>
      </c>
      <c r="L343">
        <f t="shared" si="49"/>
        <v>4</v>
      </c>
      <c r="M343" s="24">
        <v>0</v>
      </c>
      <c r="N343" s="24">
        <v>4</v>
      </c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5">
        <v>1</v>
      </c>
      <c r="AK343" s="26">
        <v>1</v>
      </c>
      <c r="AL343" s="27">
        <v>0</v>
      </c>
      <c r="AM343" s="27">
        <v>3</v>
      </c>
      <c r="AN343" s="28">
        <f>--_xlfn.CONCAT(AL343:AM343)</f>
        <v>3</v>
      </c>
      <c r="AO343" s="29">
        <v>3</v>
      </c>
      <c r="AP343" s="30">
        <v>1</v>
      </c>
      <c r="AQ343" s="27">
        <v>7</v>
      </c>
      <c r="AR343" s="31">
        <v>1</v>
      </c>
      <c r="AS343" s="29">
        <v>3</v>
      </c>
      <c r="AT343" s="30">
        <v>4</v>
      </c>
      <c r="AU343" s="25"/>
      <c r="AV343" s="27"/>
      <c r="AW343" s="31"/>
      <c r="AX343" s="29"/>
      <c r="AY343" s="32">
        <v>1</v>
      </c>
      <c r="AZ343" s="25">
        <v>1</v>
      </c>
      <c r="BA343" s="33"/>
      <c r="BB343" s="31"/>
      <c r="BC343" s="31"/>
      <c r="BD343" s="34"/>
      <c r="BE343" s="26"/>
      <c r="BF343" s="26"/>
      <c r="BG343" s="26"/>
      <c r="BH343" s="27"/>
      <c r="BI343" s="27"/>
      <c r="BJ343" s="28"/>
      <c r="BK343" s="32"/>
      <c r="BL343" s="32"/>
      <c r="BM343" s="35"/>
      <c r="BN343" s="29">
        <v>2</v>
      </c>
      <c r="BO343" s="25"/>
      <c r="BP343" s="36">
        <v>1</v>
      </c>
      <c r="BQ343" s="36">
        <v>6</v>
      </c>
      <c r="BR343" s="37">
        <f>--_xlfn.CONCAT(BP343:BQ343)</f>
        <v>16</v>
      </c>
      <c r="BS343" s="38">
        <v>9</v>
      </c>
      <c r="BT343" s="38" t="s">
        <v>86</v>
      </c>
      <c r="BU343" s="40" t="s">
        <v>127</v>
      </c>
      <c r="BV343" s="39" t="s">
        <v>128</v>
      </c>
      <c r="BW343" s="39"/>
      <c r="BX343" s="39"/>
      <c r="BY343" s="39"/>
      <c r="BZ343" s="39" t="s">
        <v>89</v>
      </c>
      <c r="CA343" s="40">
        <v>15</v>
      </c>
      <c r="CB343" s="40">
        <v>16</v>
      </c>
      <c r="CC343" s="42">
        <v>15</v>
      </c>
      <c r="CD343" s="40"/>
      <c r="CE343" s="40"/>
      <c r="CF343" s="40"/>
      <c r="CG343" s="40">
        <v>8</v>
      </c>
      <c r="CH343" s="40">
        <v>18</v>
      </c>
      <c r="CI343" s="24"/>
      <c r="CM343">
        <v>2</v>
      </c>
      <c r="CN343" s="40">
        <v>2</v>
      </c>
    </row>
    <row r="344" spans="1:93" x14ac:dyDescent="0.25">
      <c r="A344">
        <v>850</v>
      </c>
      <c r="B344" s="21">
        <v>43648</v>
      </c>
      <c r="C344">
        <v>49</v>
      </c>
      <c r="E344" t="s">
        <v>58</v>
      </c>
      <c r="F344">
        <v>1</v>
      </c>
      <c r="G344">
        <v>1</v>
      </c>
      <c r="H344">
        <v>49</v>
      </c>
      <c r="I344" t="s">
        <v>59</v>
      </c>
      <c r="L344">
        <f>--_xlfn.CONCAT(M344:N344)</f>
        <v>0</v>
      </c>
      <c r="M344" s="24">
        <v>0</v>
      </c>
      <c r="N344" s="24">
        <v>0</v>
      </c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5"/>
      <c r="AK344" s="26"/>
      <c r="AL344" s="27"/>
      <c r="AM344" s="27"/>
      <c r="AN344" s="28"/>
      <c r="AO344" s="29"/>
      <c r="AP344" s="30"/>
      <c r="AQ344" s="27"/>
      <c r="AR344" s="31"/>
      <c r="AS344" s="29"/>
      <c r="AT344" s="30"/>
      <c r="AU344" s="25"/>
      <c r="AV344" s="27"/>
      <c r="AW344" s="31"/>
      <c r="AX344" s="29"/>
      <c r="AY344" s="32"/>
      <c r="AZ344" s="25"/>
      <c r="BA344" s="33"/>
      <c r="BB344" s="31"/>
      <c r="BC344" s="31"/>
      <c r="BD344" s="34"/>
      <c r="BE344" s="26"/>
      <c r="BF344" s="26"/>
      <c r="BG344" s="26"/>
      <c r="BH344" s="27"/>
      <c r="BI344" s="27"/>
      <c r="BJ344" s="28"/>
      <c r="BK344" s="32"/>
      <c r="BL344" s="32"/>
      <c r="BM344" s="35"/>
      <c r="BN344" s="29">
        <v>2</v>
      </c>
      <c r="BO344" s="25"/>
      <c r="BP344" s="36"/>
      <c r="BQ344" s="36"/>
      <c r="BR344" s="37">
        <v>42</v>
      </c>
      <c r="BS344" s="24"/>
      <c r="BT344" s="24"/>
      <c r="BU344" t="s">
        <v>223</v>
      </c>
      <c r="BV344" s="24" t="s">
        <v>224</v>
      </c>
      <c r="BW344" s="24"/>
      <c r="BX344" s="24"/>
      <c r="BY344" s="24"/>
      <c r="BZ344" s="24" t="s">
        <v>104</v>
      </c>
      <c r="CA344" s="40" t="s">
        <v>104</v>
      </c>
      <c r="CB344" s="40">
        <v>28</v>
      </c>
      <c r="CC344" s="40" t="s">
        <v>104</v>
      </c>
      <c r="CD344" s="40"/>
      <c r="CE344" s="40"/>
      <c r="CF344" s="40"/>
      <c r="CG344" s="40"/>
      <c r="CH344" s="40"/>
      <c r="CI344" s="24"/>
      <c r="CJ344" s="24"/>
      <c r="CM344">
        <v>1</v>
      </c>
      <c r="CN344" s="40">
        <v>1</v>
      </c>
      <c r="CO344" s="41"/>
    </row>
    <row r="345" spans="1:93" x14ac:dyDescent="0.25">
      <c r="A345">
        <v>868</v>
      </c>
      <c r="B345" s="21">
        <v>43648</v>
      </c>
      <c r="C345">
        <v>49</v>
      </c>
      <c r="D345">
        <v>26</v>
      </c>
      <c r="E345" t="s">
        <v>58</v>
      </c>
      <c r="F345">
        <v>1</v>
      </c>
      <c r="G345">
        <v>1</v>
      </c>
      <c r="H345">
        <v>49</v>
      </c>
      <c r="I345" t="s">
        <v>59</v>
      </c>
      <c r="L345">
        <f>--_xlfn.CONCAT(M345:O345)</f>
        <v>26</v>
      </c>
      <c r="M345" s="24">
        <v>2</v>
      </c>
      <c r="N345" s="24">
        <v>6</v>
      </c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5"/>
      <c r="AK345" s="26"/>
      <c r="AL345" s="27"/>
      <c r="AM345" s="27"/>
      <c r="AN345" s="28"/>
      <c r="AO345" s="29"/>
      <c r="AP345" s="30"/>
      <c r="AQ345" s="27"/>
      <c r="AR345" s="31"/>
      <c r="AS345" s="29">
        <v>2</v>
      </c>
      <c r="AT345" s="30">
        <v>2</v>
      </c>
      <c r="AU345" s="25"/>
      <c r="AV345" s="27"/>
      <c r="AW345" s="31"/>
      <c r="AX345" s="29"/>
      <c r="AY345" s="32"/>
      <c r="AZ345" s="25"/>
      <c r="BA345" s="33"/>
      <c r="BB345" s="31"/>
      <c r="BC345" s="31"/>
      <c r="BD345" s="34"/>
      <c r="BE345" s="26"/>
      <c r="BF345" s="26"/>
      <c r="BG345" s="26"/>
      <c r="BH345" s="27"/>
      <c r="BI345" s="27"/>
      <c r="BJ345" s="28"/>
      <c r="BK345" s="32"/>
      <c r="BL345" s="32"/>
      <c r="BM345" s="35"/>
      <c r="BN345" s="29"/>
      <c r="BO345" s="25"/>
      <c r="BP345" s="36"/>
      <c r="BQ345" s="36"/>
      <c r="BR345" s="37">
        <v>41</v>
      </c>
      <c r="BS345" s="24"/>
      <c r="BT345" s="24"/>
      <c r="BU345" t="s">
        <v>228</v>
      </c>
      <c r="BV345" s="24" t="s">
        <v>229</v>
      </c>
      <c r="BW345" s="24"/>
      <c r="BX345" s="24"/>
      <c r="BY345" s="24"/>
      <c r="BZ345" s="24" t="s">
        <v>230</v>
      </c>
      <c r="CA345" s="40" t="s">
        <v>230</v>
      </c>
      <c r="CB345" s="40">
        <v>22</v>
      </c>
      <c r="CC345" s="40" t="s">
        <v>230</v>
      </c>
      <c r="CD345" s="40"/>
      <c r="CE345" s="40"/>
      <c r="CF345" s="40"/>
      <c r="CG345" s="40"/>
      <c r="CH345" s="40"/>
      <c r="CI345" s="24"/>
      <c r="CJ345" s="24" t="s">
        <v>231</v>
      </c>
      <c r="CM345">
        <v>1</v>
      </c>
      <c r="CN345" s="40">
        <v>1</v>
      </c>
    </row>
    <row r="346" spans="1:93" x14ac:dyDescent="0.25">
      <c r="A346">
        <v>498</v>
      </c>
      <c r="B346" s="21">
        <v>43673</v>
      </c>
      <c r="C346">
        <v>251</v>
      </c>
      <c r="D346">
        <v>35</v>
      </c>
      <c r="E346" t="s">
        <v>139</v>
      </c>
      <c r="F346">
        <v>1</v>
      </c>
      <c r="G346">
        <v>2</v>
      </c>
      <c r="H346">
        <v>251</v>
      </c>
      <c r="I346" t="s">
        <v>206</v>
      </c>
      <c r="J346" s="22">
        <f>COUNTIF($C$147:C489,C346)</f>
        <v>91</v>
      </c>
      <c r="K346" s="23">
        <v>1</v>
      </c>
      <c r="L346">
        <f>--_xlfn.CONCAT(M346:P346)</f>
        <v>35</v>
      </c>
      <c r="M346" s="24">
        <v>3</v>
      </c>
      <c r="N346" s="24">
        <v>5</v>
      </c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5">
        <v>4</v>
      </c>
      <c r="AK346" s="26">
        <v>7</v>
      </c>
      <c r="AL346" s="27"/>
      <c r="AM346" s="27"/>
      <c r="AN346" s="28"/>
      <c r="AO346" s="29"/>
      <c r="AP346" s="30">
        <v>1</v>
      </c>
      <c r="AQ346" s="27">
        <v>1</v>
      </c>
      <c r="AR346" s="31">
        <v>1</v>
      </c>
      <c r="AS346" s="29">
        <v>3</v>
      </c>
      <c r="AT346" s="30">
        <v>4</v>
      </c>
      <c r="AU346" s="25"/>
      <c r="AV346" s="27"/>
      <c r="AW346" s="31"/>
      <c r="AX346" s="29"/>
      <c r="AY346" s="32"/>
      <c r="AZ346" s="25"/>
      <c r="BA346" s="33"/>
      <c r="BB346" s="31"/>
      <c r="BC346" s="31"/>
      <c r="BD346" s="34"/>
      <c r="BE346" s="26"/>
      <c r="BF346" s="26"/>
      <c r="BG346" s="26"/>
      <c r="BH346" s="27"/>
      <c r="BI346" s="27"/>
      <c r="BJ346" s="28"/>
      <c r="BK346" s="32"/>
      <c r="BL346" s="32"/>
      <c r="BM346" s="35"/>
      <c r="BN346" s="29">
        <v>2</v>
      </c>
      <c r="BO346" s="25"/>
      <c r="BP346" s="36"/>
      <c r="BQ346" s="36"/>
      <c r="BR346" s="48">
        <v>33</v>
      </c>
      <c r="BS346" s="38" t="s">
        <v>141</v>
      </c>
      <c r="BT346" s="38" t="s">
        <v>86</v>
      </c>
      <c r="BU346" s="40" t="s">
        <v>142</v>
      </c>
      <c r="BV346" s="39" t="s">
        <v>143</v>
      </c>
      <c r="BW346" s="39"/>
      <c r="BX346" s="39"/>
      <c r="BY346" s="39"/>
      <c r="BZ346" s="39" t="s">
        <v>89</v>
      </c>
      <c r="CA346" s="40" t="s">
        <v>144</v>
      </c>
      <c r="CB346" s="40">
        <v>19</v>
      </c>
      <c r="CC346" s="42" t="s">
        <v>144</v>
      </c>
      <c r="CD346" s="40"/>
      <c r="CE346" s="40"/>
      <c r="CF346" s="40"/>
      <c r="CG346" s="40">
        <v>15</v>
      </c>
      <c r="CH346" s="40">
        <v>0</v>
      </c>
      <c r="CI346" s="24"/>
      <c r="CM346">
        <v>2</v>
      </c>
      <c r="CN346" s="40">
        <v>1</v>
      </c>
    </row>
    <row r="347" spans="1:93" x14ac:dyDescent="0.25">
      <c r="A347" s="40">
        <v>919</v>
      </c>
      <c r="B347" s="44">
        <v>43673</v>
      </c>
      <c r="C347" s="40">
        <v>251</v>
      </c>
      <c r="D347" s="40"/>
      <c r="E347" s="40" t="s">
        <v>139</v>
      </c>
      <c r="F347">
        <v>1</v>
      </c>
      <c r="G347">
        <v>2</v>
      </c>
      <c r="H347" s="40">
        <v>251</v>
      </c>
      <c r="I347" s="40" t="s">
        <v>206</v>
      </c>
      <c r="J347" s="45">
        <f>COUNTIF($C$24:C597,C347)</f>
        <v>91</v>
      </c>
      <c r="K347" s="46"/>
      <c r="L347" s="40">
        <f>--_xlfn.CONCAT(M347:N347)</f>
        <v>0</v>
      </c>
      <c r="M347" s="39">
        <v>0</v>
      </c>
      <c r="N347" s="39">
        <v>0</v>
      </c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  <c r="AJ347" s="47"/>
      <c r="AK347" s="48"/>
      <c r="AL347" s="38"/>
      <c r="AM347" s="38"/>
      <c r="AN347" s="49"/>
      <c r="AO347" s="36"/>
      <c r="AP347" s="50"/>
      <c r="AQ347" s="38"/>
      <c r="AR347" s="51"/>
      <c r="AS347" s="36"/>
      <c r="AT347" s="50"/>
      <c r="AU347" s="47"/>
      <c r="AV347" s="38"/>
      <c r="AW347" s="51"/>
      <c r="AX347" s="36"/>
      <c r="AY347" s="52"/>
      <c r="AZ347" s="47"/>
      <c r="BA347" s="53"/>
      <c r="BB347" s="51">
        <v>5</v>
      </c>
      <c r="BC347" s="51">
        <v>8</v>
      </c>
      <c r="BD347" s="54">
        <f>--_xlfn.CONCAT(BB347:BC347)</f>
        <v>58</v>
      </c>
      <c r="BE347" s="48"/>
      <c r="BF347" s="48"/>
      <c r="BG347" s="48"/>
      <c r="BH347" s="38"/>
      <c r="BI347" s="38"/>
      <c r="BJ347" s="49"/>
      <c r="BK347" s="52"/>
      <c r="BL347" s="52"/>
      <c r="BM347" s="55"/>
      <c r="BN347" s="36"/>
      <c r="BO347" s="47"/>
      <c r="BP347" s="36"/>
      <c r="BQ347" s="36"/>
      <c r="BR347" s="36"/>
      <c r="BS347" s="38"/>
      <c r="BT347" s="38"/>
      <c r="BU347" s="40" t="s">
        <v>101</v>
      </c>
      <c r="BV347" s="39" t="s">
        <v>102</v>
      </c>
      <c r="BW347" s="38">
        <v>58</v>
      </c>
      <c r="BX347" s="38" t="s">
        <v>95</v>
      </c>
      <c r="BY347" s="38" t="s">
        <v>232</v>
      </c>
      <c r="BZ347" s="39" t="s">
        <v>103</v>
      </c>
      <c r="CA347" s="40">
        <v>18</v>
      </c>
      <c r="CB347" s="40">
        <v>21</v>
      </c>
      <c r="CC347" s="42">
        <v>18</v>
      </c>
      <c r="CD347" s="40"/>
      <c r="CE347" s="40"/>
      <c r="CF347" s="40"/>
      <c r="CG347" s="40">
        <v>9</v>
      </c>
      <c r="CH347" s="40">
        <v>0</v>
      </c>
      <c r="CI347" s="39" t="s">
        <v>233</v>
      </c>
      <c r="CJ347" s="40"/>
      <c r="CK347" s="40"/>
      <c r="CL347" t="s">
        <v>182</v>
      </c>
      <c r="CM347">
        <v>2</v>
      </c>
      <c r="CN347" s="40">
        <v>1</v>
      </c>
    </row>
    <row r="348" spans="1:93" x14ac:dyDescent="0.25">
      <c r="A348">
        <v>488</v>
      </c>
      <c r="B348" s="21">
        <v>43673</v>
      </c>
      <c r="C348">
        <v>251</v>
      </c>
      <c r="D348">
        <v>27</v>
      </c>
      <c r="E348" t="s">
        <v>139</v>
      </c>
      <c r="F348">
        <v>1</v>
      </c>
      <c r="G348">
        <v>2</v>
      </c>
      <c r="I348" t="s">
        <v>206</v>
      </c>
      <c r="J348" s="22">
        <f>COUNTIF($C141:C$754,C348)</f>
        <v>91</v>
      </c>
      <c r="K348" s="23"/>
      <c r="L348">
        <f t="shared" ref="L348:L363" si="50">--_xlfn.CONCAT(M348:P348)</f>
        <v>27</v>
      </c>
      <c r="M348" s="24">
        <v>2</v>
      </c>
      <c r="N348" s="24">
        <v>7</v>
      </c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5">
        <v>1</v>
      </c>
      <c r="AK348" s="26">
        <v>2</v>
      </c>
      <c r="AL348" s="27">
        <v>0</v>
      </c>
      <c r="AM348" s="27">
        <v>3</v>
      </c>
      <c r="AN348" s="28">
        <f t="shared" ref="AN348:AN357" si="51">--_xlfn.CONCAT(AL348:AM348)</f>
        <v>3</v>
      </c>
      <c r="AO348" s="29">
        <v>1</v>
      </c>
      <c r="AP348" s="30">
        <v>1</v>
      </c>
      <c r="AQ348" s="27">
        <v>6</v>
      </c>
      <c r="AR348" s="31">
        <v>1</v>
      </c>
      <c r="AS348" s="29">
        <v>3</v>
      </c>
      <c r="AT348" s="30">
        <v>2</v>
      </c>
      <c r="AU348" s="25"/>
      <c r="AV348" s="27"/>
      <c r="AW348" s="31"/>
      <c r="AX348" s="29"/>
      <c r="AY348" s="32">
        <v>1</v>
      </c>
      <c r="AZ348" s="25"/>
      <c r="BA348" s="33"/>
      <c r="BB348" s="31"/>
      <c r="BC348" s="31"/>
      <c r="BD348" s="34"/>
      <c r="BE348" s="26"/>
      <c r="BF348" s="26"/>
      <c r="BG348" s="26"/>
      <c r="BH348" s="27"/>
      <c r="BI348" s="27"/>
      <c r="BJ348" s="28"/>
      <c r="BK348" s="32"/>
      <c r="BL348" s="32"/>
      <c r="BM348" s="35"/>
      <c r="BN348" s="29">
        <v>2</v>
      </c>
      <c r="BO348" s="25"/>
      <c r="BP348" s="36">
        <v>0</v>
      </c>
      <c r="BQ348" s="36">
        <v>7</v>
      </c>
      <c r="BR348" s="36">
        <f t="shared" ref="BR348:BR356" si="52">--_xlfn.CONCAT(BP348:BQ348)</f>
        <v>7</v>
      </c>
      <c r="BS348" s="38">
        <v>5</v>
      </c>
      <c r="BT348" s="38" t="s">
        <v>76</v>
      </c>
      <c r="BU348" s="40" t="s">
        <v>77</v>
      </c>
      <c r="BV348" s="39" t="s">
        <v>78</v>
      </c>
      <c r="BW348" s="39"/>
      <c r="BX348" s="39"/>
      <c r="BY348" s="39"/>
      <c r="BZ348" s="39" t="s">
        <v>79</v>
      </c>
      <c r="CA348" s="40">
        <v>4</v>
      </c>
      <c r="CB348" s="40">
        <v>4</v>
      </c>
      <c r="CC348" s="40">
        <v>4</v>
      </c>
      <c r="CD348" s="40"/>
      <c r="CE348" s="40"/>
      <c r="CF348" s="40"/>
      <c r="CG348" s="40">
        <v>2</v>
      </c>
      <c r="CH348" s="40">
        <v>2</v>
      </c>
      <c r="CI348" s="24"/>
      <c r="CJ348" s="24"/>
      <c r="CM348">
        <v>2</v>
      </c>
      <c r="CN348" s="40">
        <v>1</v>
      </c>
    </row>
    <row r="349" spans="1:93" x14ac:dyDescent="0.25">
      <c r="A349">
        <v>492</v>
      </c>
      <c r="B349" s="21">
        <v>43673</v>
      </c>
      <c r="C349">
        <v>251</v>
      </c>
      <c r="D349">
        <v>29</v>
      </c>
      <c r="E349" t="s">
        <v>139</v>
      </c>
      <c r="F349">
        <v>1</v>
      </c>
      <c r="G349">
        <v>2</v>
      </c>
      <c r="I349" t="s">
        <v>206</v>
      </c>
      <c r="J349" s="22">
        <f>COUNTIF($C154:C$754,C349)</f>
        <v>91</v>
      </c>
      <c r="K349" s="23"/>
      <c r="L349">
        <f t="shared" si="50"/>
        <v>29</v>
      </c>
      <c r="M349" s="24">
        <v>2</v>
      </c>
      <c r="N349" s="24">
        <v>9</v>
      </c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5">
        <v>1</v>
      </c>
      <c r="AK349" s="26"/>
      <c r="AL349" s="27">
        <v>3</v>
      </c>
      <c r="AM349" s="27">
        <v>8</v>
      </c>
      <c r="AN349" s="28">
        <f t="shared" si="51"/>
        <v>38</v>
      </c>
      <c r="AO349" s="29">
        <v>1</v>
      </c>
      <c r="AP349" s="30">
        <v>1</v>
      </c>
      <c r="AQ349" s="27">
        <v>1</v>
      </c>
      <c r="AR349" s="31">
        <v>1</v>
      </c>
      <c r="AS349" s="29">
        <v>3</v>
      </c>
      <c r="AT349" s="30">
        <v>3</v>
      </c>
      <c r="AU349" s="25"/>
      <c r="AV349" s="27"/>
      <c r="AW349" s="31"/>
      <c r="AX349" s="29"/>
      <c r="AY349" s="32"/>
      <c r="AZ349" s="25">
        <v>1</v>
      </c>
      <c r="BA349" s="33"/>
      <c r="BB349" s="31"/>
      <c r="BC349" s="31"/>
      <c r="BD349" s="34"/>
      <c r="BE349" s="26"/>
      <c r="BF349" s="26"/>
      <c r="BG349" s="26"/>
      <c r="BH349" s="27"/>
      <c r="BI349" s="27"/>
      <c r="BJ349" s="28"/>
      <c r="BK349" s="32"/>
      <c r="BL349" s="32"/>
      <c r="BM349" s="35"/>
      <c r="BN349" s="29">
        <v>2</v>
      </c>
      <c r="BO349" s="25"/>
      <c r="BP349" s="36">
        <v>0</v>
      </c>
      <c r="BQ349" s="36">
        <v>7</v>
      </c>
      <c r="BR349" s="36">
        <f t="shared" si="52"/>
        <v>7</v>
      </c>
      <c r="BS349" s="38">
        <v>5</v>
      </c>
      <c r="BT349" s="38" t="s">
        <v>76</v>
      </c>
      <c r="BU349" s="40" t="s">
        <v>77</v>
      </c>
      <c r="BV349" s="39" t="s">
        <v>78</v>
      </c>
      <c r="BW349" s="39"/>
      <c r="BX349" s="39"/>
      <c r="BY349" s="39"/>
      <c r="BZ349" s="39" t="s">
        <v>79</v>
      </c>
      <c r="CA349" s="40">
        <v>4</v>
      </c>
      <c r="CB349" s="40">
        <v>4</v>
      </c>
      <c r="CC349" s="40">
        <v>4</v>
      </c>
      <c r="CD349" s="40"/>
      <c r="CE349" s="40"/>
      <c r="CF349" s="40"/>
      <c r="CG349" s="40">
        <v>2</v>
      </c>
      <c r="CH349" s="40">
        <v>2</v>
      </c>
      <c r="CI349" s="24"/>
      <c r="CJ349" s="24"/>
      <c r="CM349">
        <v>2</v>
      </c>
      <c r="CN349" s="40">
        <v>1</v>
      </c>
    </row>
    <row r="350" spans="1:93" x14ac:dyDescent="0.25">
      <c r="A350">
        <v>495</v>
      </c>
      <c r="B350" s="21">
        <v>43673</v>
      </c>
      <c r="C350">
        <v>251</v>
      </c>
      <c r="D350">
        <v>33</v>
      </c>
      <c r="E350" t="s">
        <v>139</v>
      </c>
      <c r="F350">
        <v>1</v>
      </c>
      <c r="G350">
        <v>2</v>
      </c>
      <c r="I350" t="s">
        <v>205</v>
      </c>
      <c r="J350">
        <f>COUNTIF($C172:C$754,C350)</f>
        <v>91</v>
      </c>
      <c r="K350" s="64"/>
      <c r="L350">
        <f t="shared" si="50"/>
        <v>33</v>
      </c>
      <c r="M350" s="24">
        <v>3</v>
      </c>
      <c r="N350" s="24">
        <v>3</v>
      </c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5">
        <v>1</v>
      </c>
      <c r="AK350" s="26">
        <v>2</v>
      </c>
      <c r="AL350" s="27">
        <v>0</v>
      </c>
      <c r="AM350" s="27">
        <v>3</v>
      </c>
      <c r="AN350" s="28">
        <f t="shared" si="51"/>
        <v>3</v>
      </c>
      <c r="AO350" s="29">
        <v>4</v>
      </c>
      <c r="AP350" s="30">
        <v>1</v>
      </c>
      <c r="AQ350" s="27">
        <v>6</v>
      </c>
      <c r="AR350" s="31">
        <v>6</v>
      </c>
      <c r="AS350" s="29">
        <v>2</v>
      </c>
      <c r="AT350" s="30">
        <v>1</v>
      </c>
      <c r="AU350" s="25"/>
      <c r="AV350" s="27"/>
      <c r="AW350" s="31"/>
      <c r="AX350" s="29"/>
      <c r="AY350" s="32"/>
      <c r="AZ350" s="25">
        <v>1</v>
      </c>
      <c r="BA350" s="33"/>
      <c r="BB350" s="31"/>
      <c r="BC350" s="31"/>
      <c r="BD350" s="34"/>
      <c r="BE350" s="26"/>
      <c r="BF350" s="26"/>
      <c r="BG350" s="26"/>
      <c r="BH350" s="27"/>
      <c r="BI350" s="27"/>
      <c r="BJ350" s="28"/>
      <c r="BK350" s="32"/>
      <c r="BL350" s="32"/>
      <c r="BM350" s="35"/>
      <c r="BN350" s="29">
        <v>2</v>
      </c>
      <c r="BO350" s="25"/>
      <c r="BP350" s="36">
        <v>0</v>
      </c>
      <c r="BQ350" s="36">
        <v>6</v>
      </c>
      <c r="BR350" s="37">
        <f t="shared" si="52"/>
        <v>6</v>
      </c>
      <c r="BS350" s="38">
        <v>4</v>
      </c>
      <c r="BT350" s="38" t="s">
        <v>76</v>
      </c>
      <c r="BU350" s="40" t="s">
        <v>184</v>
      </c>
      <c r="BV350" s="39" t="s">
        <v>185</v>
      </c>
      <c r="BW350" s="39"/>
      <c r="BX350" s="39"/>
      <c r="BY350" s="39"/>
      <c r="BZ350" s="39" t="s">
        <v>79</v>
      </c>
      <c r="CA350" s="40">
        <v>4</v>
      </c>
      <c r="CB350" s="40">
        <v>4</v>
      </c>
      <c r="CC350" s="40">
        <v>4</v>
      </c>
      <c r="CD350" s="40"/>
      <c r="CE350" s="40"/>
      <c r="CF350" s="40"/>
      <c r="CG350" s="40">
        <v>2</v>
      </c>
      <c r="CH350" s="40">
        <v>2</v>
      </c>
      <c r="CI350" s="24"/>
      <c r="CM350">
        <v>2</v>
      </c>
      <c r="CN350" s="40">
        <v>1</v>
      </c>
    </row>
    <row r="351" spans="1:93" x14ac:dyDescent="0.25">
      <c r="A351">
        <v>496</v>
      </c>
      <c r="B351" s="21">
        <v>43673</v>
      </c>
      <c r="C351">
        <v>251</v>
      </c>
      <c r="D351">
        <v>34</v>
      </c>
      <c r="E351" t="s">
        <v>139</v>
      </c>
      <c r="F351">
        <v>1</v>
      </c>
      <c r="G351">
        <v>2</v>
      </c>
      <c r="I351" t="s">
        <v>205</v>
      </c>
      <c r="J351">
        <f>COUNTIF($C182:C$754,C351)</f>
        <v>91</v>
      </c>
      <c r="K351" s="64"/>
      <c r="L351">
        <f t="shared" si="50"/>
        <v>34</v>
      </c>
      <c r="M351" s="24">
        <v>3</v>
      </c>
      <c r="N351" s="24">
        <v>4</v>
      </c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5">
        <v>1</v>
      </c>
      <c r="AK351" s="26">
        <v>2</v>
      </c>
      <c r="AL351" s="27">
        <v>0</v>
      </c>
      <c r="AM351" s="27">
        <v>3</v>
      </c>
      <c r="AN351" s="28">
        <f t="shared" si="51"/>
        <v>3</v>
      </c>
      <c r="AO351" s="29">
        <v>4</v>
      </c>
      <c r="AP351" s="30">
        <v>1</v>
      </c>
      <c r="AQ351" s="27">
        <v>4</v>
      </c>
      <c r="AR351" s="31">
        <v>6</v>
      </c>
      <c r="AS351" s="29">
        <v>4</v>
      </c>
      <c r="AT351" s="30">
        <v>2</v>
      </c>
      <c r="AU351" s="25"/>
      <c r="AV351" s="27"/>
      <c r="AW351" s="31"/>
      <c r="AX351" s="29"/>
      <c r="AY351" s="32"/>
      <c r="AZ351" s="25"/>
      <c r="BA351" s="33"/>
      <c r="BB351" s="31"/>
      <c r="BC351" s="31"/>
      <c r="BD351" s="34"/>
      <c r="BE351" s="26"/>
      <c r="BF351" s="26"/>
      <c r="BG351" s="26"/>
      <c r="BH351" s="27"/>
      <c r="BI351" s="27"/>
      <c r="BJ351" s="28"/>
      <c r="BK351" s="32"/>
      <c r="BL351" s="32"/>
      <c r="BM351" s="35"/>
      <c r="BN351" s="29">
        <v>2</v>
      </c>
      <c r="BO351" s="25"/>
      <c r="BP351" s="36">
        <v>0</v>
      </c>
      <c r="BQ351" s="36">
        <v>6</v>
      </c>
      <c r="BR351" s="36">
        <f t="shared" si="52"/>
        <v>6</v>
      </c>
      <c r="BS351" s="38">
        <v>4</v>
      </c>
      <c r="BT351" s="38" t="s">
        <v>76</v>
      </c>
      <c r="BU351" s="40" t="s">
        <v>184</v>
      </c>
      <c r="BV351" s="39" t="s">
        <v>185</v>
      </c>
      <c r="BW351" s="39"/>
      <c r="BX351" s="39"/>
      <c r="BY351" s="39"/>
      <c r="BZ351" s="39" t="s">
        <v>79</v>
      </c>
      <c r="CA351" s="40">
        <v>4</v>
      </c>
      <c r="CB351" s="40">
        <v>4</v>
      </c>
      <c r="CC351" s="40">
        <v>4</v>
      </c>
      <c r="CD351" s="40"/>
      <c r="CE351" s="40"/>
      <c r="CF351" s="40"/>
      <c r="CG351" s="40">
        <v>2</v>
      </c>
      <c r="CH351" s="40">
        <v>2</v>
      </c>
      <c r="CI351" s="24"/>
      <c r="CM351">
        <v>2</v>
      </c>
      <c r="CN351" s="40">
        <v>1</v>
      </c>
    </row>
    <row r="352" spans="1:93" x14ac:dyDescent="0.25">
      <c r="A352">
        <v>504</v>
      </c>
      <c r="B352" s="21">
        <v>43673</v>
      </c>
      <c r="C352">
        <v>251</v>
      </c>
      <c r="D352">
        <v>42</v>
      </c>
      <c r="E352" t="s">
        <v>139</v>
      </c>
      <c r="F352">
        <v>1</v>
      </c>
      <c r="G352">
        <v>2</v>
      </c>
      <c r="I352" t="s">
        <v>205</v>
      </c>
      <c r="J352" s="22">
        <f>COUNTIF($C243:C$754,C352)</f>
        <v>87</v>
      </c>
      <c r="K352" s="23"/>
      <c r="L352">
        <f t="shared" si="50"/>
        <v>42</v>
      </c>
      <c r="M352" s="24">
        <v>4</v>
      </c>
      <c r="N352" s="24">
        <v>2</v>
      </c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5">
        <v>1</v>
      </c>
      <c r="AK352" s="26">
        <v>2</v>
      </c>
      <c r="AL352" s="27">
        <v>0</v>
      </c>
      <c r="AM352" s="27">
        <v>3</v>
      </c>
      <c r="AN352" s="28">
        <f t="shared" si="51"/>
        <v>3</v>
      </c>
      <c r="AO352" s="29">
        <v>4</v>
      </c>
      <c r="AP352" s="30">
        <v>1</v>
      </c>
      <c r="AQ352" s="27">
        <v>5</v>
      </c>
      <c r="AR352" s="31">
        <v>1</v>
      </c>
      <c r="AS352" s="29">
        <v>2</v>
      </c>
      <c r="AT352" s="30">
        <v>2</v>
      </c>
      <c r="AU352" s="25"/>
      <c r="AV352" s="27"/>
      <c r="AW352" s="31"/>
      <c r="AX352" s="29"/>
      <c r="AY352" s="32"/>
      <c r="AZ352" s="25"/>
      <c r="BA352" s="33"/>
      <c r="BB352" s="31"/>
      <c r="BC352" s="31"/>
      <c r="BD352" s="34"/>
      <c r="BE352" s="26"/>
      <c r="BF352" s="26"/>
      <c r="BG352" s="26"/>
      <c r="BH352" s="27"/>
      <c r="BI352" s="27"/>
      <c r="BJ352" s="28"/>
      <c r="BK352" s="32"/>
      <c r="BL352" s="32"/>
      <c r="BM352" s="35"/>
      <c r="BN352" s="29">
        <v>2</v>
      </c>
      <c r="BO352" s="25"/>
      <c r="BP352" s="36">
        <v>0</v>
      </c>
      <c r="BQ352" s="36">
        <v>7</v>
      </c>
      <c r="BR352" s="37">
        <f t="shared" si="52"/>
        <v>7</v>
      </c>
      <c r="BS352" s="38">
        <v>5</v>
      </c>
      <c r="BT352" s="38" t="s">
        <v>76</v>
      </c>
      <c r="BU352" s="40" t="s">
        <v>77</v>
      </c>
      <c r="BV352" s="39" t="s">
        <v>78</v>
      </c>
      <c r="BW352" s="39"/>
      <c r="BX352" s="39"/>
      <c r="BY352" s="39"/>
      <c r="BZ352" s="39" t="s">
        <v>79</v>
      </c>
      <c r="CA352" s="40">
        <v>4</v>
      </c>
      <c r="CB352" s="40">
        <v>4</v>
      </c>
      <c r="CC352" s="40">
        <v>4</v>
      </c>
      <c r="CD352" s="40"/>
      <c r="CE352" s="40"/>
      <c r="CF352" s="40"/>
      <c r="CG352" s="40">
        <v>2</v>
      </c>
      <c r="CH352" s="40">
        <v>2</v>
      </c>
      <c r="CI352" s="24"/>
      <c r="CJ352" s="24"/>
      <c r="CM352">
        <v>2</v>
      </c>
      <c r="CN352" s="40">
        <v>1</v>
      </c>
    </row>
    <row r="353" spans="1:92" x14ac:dyDescent="0.25">
      <c r="A353">
        <v>483</v>
      </c>
      <c r="B353" s="21">
        <v>43673</v>
      </c>
      <c r="C353">
        <v>251</v>
      </c>
      <c r="D353">
        <v>24</v>
      </c>
      <c r="E353" t="s">
        <v>139</v>
      </c>
      <c r="F353">
        <v>1</v>
      </c>
      <c r="G353">
        <v>2</v>
      </c>
      <c r="I353" t="s">
        <v>206</v>
      </c>
      <c r="J353" s="22">
        <f>COUNTIF($C$28:C599,C353)</f>
        <v>91</v>
      </c>
      <c r="K353" s="23"/>
      <c r="L353">
        <f t="shared" si="50"/>
        <v>24</v>
      </c>
      <c r="M353" s="24">
        <v>2</v>
      </c>
      <c r="N353" s="24">
        <v>4</v>
      </c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5">
        <v>1</v>
      </c>
      <c r="AK353" s="26">
        <v>2</v>
      </c>
      <c r="AL353" s="27">
        <v>0</v>
      </c>
      <c r="AM353" s="27">
        <v>3</v>
      </c>
      <c r="AN353" s="28">
        <f t="shared" si="51"/>
        <v>3</v>
      </c>
      <c r="AO353" s="29">
        <v>1</v>
      </c>
      <c r="AP353" s="30">
        <v>1</v>
      </c>
      <c r="AQ353" s="27">
        <v>1</v>
      </c>
      <c r="AR353" s="31">
        <v>6</v>
      </c>
      <c r="AS353" s="29">
        <v>3</v>
      </c>
      <c r="AT353" s="30">
        <v>7</v>
      </c>
      <c r="AU353" s="25"/>
      <c r="AV353" s="27"/>
      <c r="AW353" s="31"/>
      <c r="AX353" s="29"/>
      <c r="AY353" s="32"/>
      <c r="AZ353" s="25"/>
      <c r="BA353" s="33"/>
      <c r="BB353" s="31"/>
      <c r="BC353" s="31"/>
      <c r="BD353" s="34"/>
      <c r="BE353" s="26"/>
      <c r="BF353" s="26"/>
      <c r="BG353" s="26"/>
      <c r="BH353" s="27"/>
      <c r="BI353" s="27"/>
      <c r="BJ353" s="28"/>
      <c r="BK353" s="32"/>
      <c r="BL353" s="32"/>
      <c r="BM353" s="35"/>
      <c r="BN353" s="29">
        <v>2</v>
      </c>
      <c r="BO353" s="25"/>
      <c r="BP353" s="36">
        <v>0</v>
      </c>
      <c r="BQ353" s="36">
        <v>1</v>
      </c>
      <c r="BR353" s="37">
        <f t="shared" si="52"/>
        <v>1</v>
      </c>
      <c r="BS353" s="38">
        <v>10</v>
      </c>
      <c r="BT353" s="38" t="s">
        <v>60</v>
      </c>
      <c r="BU353" s="40" t="s">
        <v>61</v>
      </c>
      <c r="BV353" s="39" t="s">
        <v>62</v>
      </c>
      <c r="BW353" s="39"/>
      <c r="BX353" s="39"/>
      <c r="BY353" s="39"/>
      <c r="BZ353" s="39" t="s">
        <v>63</v>
      </c>
      <c r="CA353" s="40">
        <v>11</v>
      </c>
      <c r="CB353" s="40">
        <v>12</v>
      </c>
      <c r="CC353" s="40">
        <v>11</v>
      </c>
      <c r="CD353" s="40"/>
      <c r="CE353" s="40"/>
      <c r="CF353" s="40"/>
      <c r="CG353" s="40">
        <v>6</v>
      </c>
      <c r="CH353" s="40">
        <v>5</v>
      </c>
      <c r="CI353" s="24" t="s">
        <v>64</v>
      </c>
      <c r="CM353">
        <v>2</v>
      </c>
      <c r="CN353" s="40">
        <v>1</v>
      </c>
    </row>
    <row r="354" spans="1:92" x14ac:dyDescent="0.25">
      <c r="A354">
        <v>486</v>
      </c>
      <c r="B354" s="21">
        <v>43673</v>
      </c>
      <c r="C354">
        <v>251</v>
      </c>
      <c r="D354">
        <v>26</v>
      </c>
      <c r="E354" t="s">
        <v>139</v>
      </c>
      <c r="F354">
        <v>1</v>
      </c>
      <c r="G354">
        <v>2</v>
      </c>
      <c r="I354" t="s">
        <v>205</v>
      </c>
      <c r="J354" s="22">
        <f>COUNTIF($C$29:C599,C354)</f>
        <v>91</v>
      </c>
      <c r="K354" s="23"/>
      <c r="L354">
        <f t="shared" si="50"/>
        <v>26</v>
      </c>
      <c r="M354" s="24">
        <v>2</v>
      </c>
      <c r="N354" s="24">
        <v>6</v>
      </c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5">
        <v>1</v>
      </c>
      <c r="AK354" s="26">
        <v>2</v>
      </c>
      <c r="AL354" s="27">
        <v>0</v>
      </c>
      <c r="AM354" s="27">
        <v>3</v>
      </c>
      <c r="AN354" s="28">
        <f t="shared" si="51"/>
        <v>3</v>
      </c>
      <c r="AO354" s="29">
        <v>1</v>
      </c>
      <c r="AP354" s="30">
        <v>1</v>
      </c>
      <c r="AQ354" s="27">
        <v>1</v>
      </c>
      <c r="AR354" s="31">
        <v>1</v>
      </c>
      <c r="AS354" s="29">
        <v>3</v>
      </c>
      <c r="AT354" s="30">
        <v>6</v>
      </c>
      <c r="AU354" s="25"/>
      <c r="AV354" s="27"/>
      <c r="AW354" s="31"/>
      <c r="AX354" s="29"/>
      <c r="AY354" s="32"/>
      <c r="AZ354" s="25"/>
      <c r="BA354" s="33"/>
      <c r="BB354" s="31"/>
      <c r="BC354" s="31"/>
      <c r="BD354" s="34"/>
      <c r="BE354" s="26"/>
      <c r="BF354" s="26"/>
      <c r="BG354" s="26"/>
      <c r="BH354" s="27"/>
      <c r="BI354" s="27"/>
      <c r="BJ354" s="28"/>
      <c r="BK354" s="32"/>
      <c r="BL354" s="32"/>
      <c r="BM354" s="35"/>
      <c r="BN354" s="29">
        <v>2</v>
      </c>
      <c r="BO354" s="25"/>
      <c r="BP354" s="36">
        <v>0</v>
      </c>
      <c r="BQ354" s="36">
        <v>1</v>
      </c>
      <c r="BR354" s="37">
        <f t="shared" si="52"/>
        <v>1</v>
      </c>
      <c r="BS354" s="38">
        <v>10</v>
      </c>
      <c r="BT354" s="38" t="s">
        <v>60</v>
      </c>
      <c r="BU354" s="40" t="s">
        <v>61</v>
      </c>
      <c r="BV354" s="39" t="s">
        <v>62</v>
      </c>
      <c r="BW354" s="39"/>
      <c r="BX354" s="39"/>
      <c r="BY354" s="39"/>
      <c r="BZ354" s="39" t="s">
        <v>63</v>
      </c>
      <c r="CA354" s="40">
        <v>11</v>
      </c>
      <c r="CB354" s="40">
        <v>12</v>
      </c>
      <c r="CC354" s="40">
        <v>11</v>
      </c>
      <c r="CD354" s="40"/>
      <c r="CE354" s="40"/>
      <c r="CF354" s="40"/>
      <c r="CG354" s="40">
        <v>6</v>
      </c>
      <c r="CH354" s="40">
        <v>5</v>
      </c>
      <c r="CI354" s="24" t="s">
        <v>64</v>
      </c>
      <c r="CM354">
        <v>2</v>
      </c>
      <c r="CN354" s="40">
        <v>1</v>
      </c>
    </row>
    <row r="355" spans="1:92" x14ac:dyDescent="0.25">
      <c r="A355">
        <v>513</v>
      </c>
      <c r="B355" s="21">
        <v>43673</v>
      </c>
      <c r="C355">
        <v>251</v>
      </c>
      <c r="D355">
        <v>50</v>
      </c>
      <c r="E355" t="s">
        <v>139</v>
      </c>
      <c r="F355">
        <v>1</v>
      </c>
      <c r="G355">
        <v>2</v>
      </c>
      <c r="I355" t="s">
        <v>205</v>
      </c>
      <c r="J355" s="22">
        <f>COUNTIF($C$33:C596,C355)</f>
        <v>91</v>
      </c>
      <c r="K355" s="23"/>
      <c r="L355">
        <f t="shared" si="50"/>
        <v>50</v>
      </c>
      <c r="M355" s="24">
        <v>5</v>
      </c>
      <c r="N355" s="24">
        <v>0</v>
      </c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5">
        <v>1</v>
      </c>
      <c r="AK355" s="26">
        <v>2</v>
      </c>
      <c r="AL355" s="27">
        <v>0</v>
      </c>
      <c r="AM355" s="27">
        <v>3</v>
      </c>
      <c r="AN355" s="28">
        <f t="shared" si="51"/>
        <v>3</v>
      </c>
      <c r="AO355" s="29">
        <v>1</v>
      </c>
      <c r="AP355" s="30">
        <v>1</v>
      </c>
      <c r="AQ355" s="27">
        <v>6</v>
      </c>
      <c r="AR355" s="31">
        <v>1</v>
      </c>
      <c r="AS355" s="29">
        <v>4</v>
      </c>
      <c r="AT355" s="30">
        <v>4</v>
      </c>
      <c r="AU355" s="25"/>
      <c r="AV355" s="27"/>
      <c r="AW355" s="31"/>
      <c r="AX355" s="29"/>
      <c r="AY355" s="32">
        <v>1</v>
      </c>
      <c r="AZ355" s="25">
        <v>1</v>
      </c>
      <c r="BA355" s="33">
        <v>2</v>
      </c>
      <c r="BB355" s="31">
        <v>2</v>
      </c>
      <c r="BC355" s="31">
        <v>6</v>
      </c>
      <c r="BD355" s="34">
        <f>--_xlfn.CONCAT(BB355:BC355)</f>
        <v>26</v>
      </c>
      <c r="BE355" s="26"/>
      <c r="BF355" s="26"/>
      <c r="BG355" s="26"/>
      <c r="BH355" s="27"/>
      <c r="BI355" s="27"/>
      <c r="BJ355" s="28"/>
      <c r="BK355" s="32"/>
      <c r="BL355" s="32"/>
      <c r="BM355" s="35"/>
      <c r="BN355" s="29">
        <v>2</v>
      </c>
      <c r="BO355" s="25"/>
      <c r="BP355" s="36">
        <v>0</v>
      </c>
      <c r="BQ355" s="36">
        <v>1</v>
      </c>
      <c r="BR355" s="37">
        <f t="shared" si="52"/>
        <v>1</v>
      </c>
      <c r="BS355" s="38">
        <v>10</v>
      </c>
      <c r="BT355" s="38" t="s">
        <v>60</v>
      </c>
      <c r="BU355" s="40" t="s">
        <v>61</v>
      </c>
      <c r="BV355" s="39" t="s">
        <v>62</v>
      </c>
      <c r="BW355" s="38">
        <v>26</v>
      </c>
      <c r="BX355" s="38" t="s">
        <v>95</v>
      </c>
      <c r="BY355" s="43" t="s">
        <v>208</v>
      </c>
      <c r="BZ355" s="39" t="s">
        <v>63</v>
      </c>
      <c r="CA355" s="40">
        <v>11</v>
      </c>
      <c r="CB355" s="40">
        <v>12</v>
      </c>
      <c r="CC355" s="40">
        <v>11</v>
      </c>
      <c r="CD355" s="40"/>
      <c r="CE355" s="40"/>
      <c r="CF355" s="40"/>
      <c r="CG355" s="40">
        <v>6</v>
      </c>
      <c r="CH355" s="40">
        <v>5</v>
      </c>
      <c r="CI355" s="24" t="s">
        <v>64</v>
      </c>
      <c r="CM355">
        <v>2</v>
      </c>
      <c r="CN355" s="40">
        <v>1</v>
      </c>
    </row>
    <row r="356" spans="1:92" x14ac:dyDescent="0.25">
      <c r="A356">
        <v>478</v>
      </c>
      <c r="B356" s="21">
        <v>43673</v>
      </c>
      <c r="C356">
        <v>251</v>
      </c>
      <c r="D356">
        <v>23</v>
      </c>
      <c r="E356" t="s">
        <v>139</v>
      </c>
      <c r="F356">
        <v>1</v>
      </c>
      <c r="G356">
        <v>2</v>
      </c>
      <c r="I356" t="s">
        <v>206</v>
      </c>
      <c r="J356" s="22">
        <f>COUNTIF($C$76:C578,C356)</f>
        <v>91</v>
      </c>
      <c r="K356" s="22"/>
      <c r="L356">
        <f t="shared" si="50"/>
        <v>23</v>
      </c>
      <c r="M356" s="24">
        <v>2</v>
      </c>
      <c r="N356" s="24">
        <v>3</v>
      </c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5">
        <v>1</v>
      </c>
      <c r="AK356" s="26">
        <v>1</v>
      </c>
      <c r="AL356" s="27">
        <v>1</v>
      </c>
      <c r="AM356" s="27">
        <v>8</v>
      </c>
      <c r="AN356" s="28">
        <f t="shared" si="51"/>
        <v>18</v>
      </c>
      <c r="AO356" s="29">
        <v>1</v>
      </c>
      <c r="AP356" s="30">
        <v>1</v>
      </c>
      <c r="AQ356" s="27">
        <v>3</v>
      </c>
      <c r="AR356" s="31">
        <v>1</v>
      </c>
      <c r="AS356" s="29">
        <v>2</v>
      </c>
      <c r="AT356" s="30">
        <v>2</v>
      </c>
      <c r="AU356" s="25"/>
      <c r="AV356" s="27"/>
      <c r="AW356" s="31"/>
      <c r="AX356" s="29"/>
      <c r="AY356" s="32"/>
      <c r="AZ356" s="25"/>
      <c r="BA356" s="33"/>
      <c r="BB356" s="31"/>
      <c r="BC356" s="31"/>
      <c r="BD356" s="34"/>
      <c r="BE356" s="26"/>
      <c r="BF356" s="26"/>
      <c r="BG356" s="26"/>
      <c r="BH356" s="27"/>
      <c r="BI356" s="27"/>
      <c r="BJ356" s="28"/>
      <c r="BK356" s="32"/>
      <c r="BL356" s="32"/>
      <c r="BM356" s="35"/>
      <c r="BN356" s="29">
        <v>2</v>
      </c>
      <c r="BO356" s="25"/>
      <c r="BP356" s="36">
        <v>0</v>
      </c>
      <c r="BQ356" s="36">
        <v>9</v>
      </c>
      <c r="BR356" s="37">
        <f t="shared" si="52"/>
        <v>9</v>
      </c>
      <c r="BS356" s="38">
        <v>11</v>
      </c>
      <c r="BT356" s="38" t="s">
        <v>76</v>
      </c>
      <c r="BU356" s="40" t="s">
        <v>134</v>
      </c>
      <c r="BV356" s="39" t="s">
        <v>135</v>
      </c>
      <c r="BW356" s="39"/>
      <c r="BX356" s="39"/>
      <c r="BY356" s="39"/>
      <c r="BZ356" s="39" t="s">
        <v>159</v>
      </c>
      <c r="CA356" s="40" t="s">
        <v>160</v>
      </c>
      <c r="CB356" s="40">
        <v>10</v>
      </c>
      <c r="CC356" s="40" t="s">
        <v>160</v>
      </c>
      <c r="CD356" s="40"/>
      <c r="CE356" s="40"/>
      <c r="CF356" s="40"/>
      <c r="CG356" s="40">
        <v>10</v>
      </c>
      <c r="CH356" s="40">
        <v>6</v>
      </c>
      <c r="CI356" s="24"/>
      <c r="CJ356" s="24"/>
      <c r="CM356">
        <v>2</v>
      </c>
      <c r="CN356" s="40">
        <v>1</v>
      </c>
    </row>
    <row r="357" spans="1:92" x14ac:dyDescent="0.25">
      <c r="A357">
        <v>490</v>
      </c>
      <c r="B357" s="21">
        <v>43673</v>
      </c>
      <c r="C357">
        <v>251</v>
      </c>
      <c r="D357">
        <v>29</v>
      </c>
      <c r="E357" t="s">
        <v>139</v>
      </c>
      <c r="F357">
        <v>1</v>
      </c>
      <c r="G357">
        <v>2</v>
      </c>
      <c r="H357">
        <v>251</v>
      </c>
      <c r="I357" t="s">
        <v>216</v>
      </c>
      <c r="J357" s="22">
        <f>COUNTIF($C$117:C558,C357)</f>
        <v>91</v>
      </c>
      <c r="K357" s="23">
        <v>1</v>
      </c>
      <c r="L357">
        <f t="shared" si="50"/>
        <v>29</v>
      </c>
      <c r="M357" s="24">
        <v>2</v>
      </c>
      <c r="N357" s="24">
        <v>9</v>
      </c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5">
        <v>1</v>
      </c>
      <c r="AK357" s="26">
        <v>1</v>
      </c>
      <c r="AL357" s="27">
        <v>3</v>
      </c>
      <c r="AM357" s="27">
        <v>2</v>
      </c>
      <c r="AN357" s="28">
        <f t="shared" si="51"/>
        <v>32</v>
      </c>
      <c r="AO357" s="29">
        <v>2</v>
      </c>
      <c r="AP357" s="30">
        <v>1</v>
      </c>
      <c r="AQ357" s="27">
        <v>6</v>
      </c>
      <c r="AR357" s="31">
        <v>1</v>
      </c>
      <c r="AS357" s="29">
        <v>4</v>
      </c>
      <c r="AT357" s="30">
        <v>2</v>
      </c>
      <c r="AU357" s="25"/>
      <c r="AV357" s="27"/>
      <c r="AW357" s="31"/>
      <c r="AX357" s="29">
        <v>1</v>
      </c>
      <c r="AY357" s="32">
        <v>1</v>
      </c>
      <c r="AZ357" s="25"/>
      <c r="BA357" s="33"/>
      <c r="BB357" s="31"/>
      <c r="BC357" s="31"/>
      <c r="BD357" s="34"/>
      <c r="BE357" s="26"/>
      <c r="BF357" s="26"/>
      <c r="BG357" s="26"/>
      <c r="BH357" s="27"/>
      <c r="BI357" s="27"/>
      <c r="BJ357" s="28"/>
      <c r="BK357" s="32"/>
      <c r="BL357" s="32"/>
      <c r="BM357" s="35"/>
      <c r="BN357" s="29">
        <v>2</v>
      </c>
      <c r="BO357" s="25"/>
      <c r="BP357" s="36"/>
      <c r="BQ357" s="36"/>
      <c r="BR357" s="59">
        <v>36</v>
      </c>
      <c r="BS357" s="27">
        <v>13</v>
      </c>
      <c r="BT357" s="24"/>
      <c r="BU357" t="s">
        <v>113</v>
      </c>
      <c r="BV357" s="24" t="s">
        <v>114</v>
      </c>
      <c r="BW357" s="24"/>
      <c r="BX357" s="24"/>
      <c r="BY357" s="24"/>
      <c r="BZ357" s="39" t="s">
        <v>89</v>
      </c>
      <c r="CA357" s="40" t="s">
        <v>115</v>
      </c>
      <c r="CB357" s="40">
        <v>20</v>
      </c>
      <c r="CC357" s="42" t="s">
        <v>115</v>
      </c>
      <c r="CD357" s="40"/>
      <c r="CE357" s="40"/>
      <c r="CF357" s="40"/>
      <c r="CG357" s="40">
        <v>16</v>
      </c>
      <c r="CH357" s="40">
        <v>0</v>
      </c>
      <c r="CM357">
        <v>2</v>
      </c>
      <c r="CN357" s="40">
        <v>1</v>
      </c>
    </row>
    <row r="358" spans="1:92" x14ac:dyDescent="0.25">
      <c r="A358">
        <v>443</v>
      </c>
      <c r="B358" s="21">
        <v>43673</v>
      </c>
      <c r="C358">
        <v>251</v>
      </c>
      <c r="D358">
        <v>115</v>
      </c>
      <c r="E358" t="s">
        <v>139</v>
      </c>
      <c r="F358">
        <v>1</v>
      </c>
      <c r="G358">
        <v>2</v>
      </c>
      <c r="H358">
        <v>251</v>
      </c>
      <c r="I358" t="s">
        <v>216</v>
      </c>
      <c r="J358" s="22">
        <f>COUNTIF($A$34:C409,C358)</f>
        <v>91</v>
      </c>
      <c r="K358" s="23">
        <v>4</v>
      </c>
      <c r="L358">
        <f t="shared" si="50"/>
        <v>115</v>
      </c>
      <c r="M358" s="24">
        <v>1</v>
      </c>
      <c r="N358" s="24">
        <v>1</v>
      </c>
      <c r="O358" s="24">
        <v>5</v>
      </c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5">
        <v>5</v>
      </c>
      <c r="AK358" s="26"/>
      <c r="AL358" s="27"/>
      <c r="AM358" s="27"/>
      <c r="AN358" s="28"/>
      <c r="AO358" s="29"/>
      <c r="AP358" s="30">
        <v>1</v>
      </c>
      <c r="AQ358" s="27">
        <v>1</v>
      </c>
      <c r="AR358" s="31">
        <v>1</v>
      </c>
      <c r="AS358" s="29">
        <v>4</v>
      </c>
      <c r="AT358" s="30">
        <v>4</v>
      </c>
      <c r="AU358" s="25"/>
      <c r="AV358" s="27"/>
      <c r="AW358" s="31"/>
      <c r="AX358" s="29"/>
      <c r="AY358" s="32"/>
      <c r="AZ358" s="25"/>
      <c r="BA358" s="33"/>
      <c r="BB358" s="31"/>
      <c r="BC358" s="31"/>
      <c r="BD358" s="34"/>
      <c r="BE358" s="26"/>
      <c r="BF358" s="26"/>
      <c r="BG358" s="26"/>
      <c r="BH358" s="27"/>
      <c r="BI358" s="27"/>
      <c r="BJ358" s="28"/>
      <c r="BK358" s="32"/>
      <c r="BL358" s="32"/>
      <c r="BM358" s="35"/>
      <c r="BN358" s="29">
        <v>2</v>
      </c>
      <c r="BO358" s="25">
        <v>1</v>
      </c>
      <c r="BP358" s="36"/>
      <c r="BQ358" s="36"/>
      <c r="BR358" s="57">
        <v>31</v>
      </c>
      <c r="BS358" s="38">
        <v>1</v>
      </c>
      <c r="BT358" s="38" t="s">
        <v>54</v>
      </c>
      <c r="BU358" s="40" t="s">
        <v>165</v>
      </c>
      <c r="BV358" s="24" t="s">
        <v>166</v>
      </c>
      <c r="BW358" s="24"/>
      <c r="BX358" s="24"/>
      <c r="BY358" s="24"/>
      <c r="BZ358" s="39" t="s">
        <v>57</v>
      </c>
      <c r="CA358" s="40">
        <v>5</v>
      </c>
      <c r="CB358" s="40">
        <v>5</v>
      </c>
      <c r="CC358" s="40">
        <v>5</v>
      </c>
      <c r="CD358" s="40"/>
      <c r="CE358" s="40"/>
      <c r="CF358" s="40"/>
      <c r="CG358" s="40">
        <v>3</v>
      </c>
      <c r="CH358" s="40">
        <v>1</v>
      </c>
      <c r="CI358" s="24"/>
      <c r="CM358">
        <v>2</v>
      </c>
      <c r="CN358" s="40">
        <v>1</v>
      </c>
    </row>
    <row r="359" spans="1:92" x14ac:dyDescent="0.25">
      <c r="A359">
        <v>447</v>
      </c>
      <c r="B359" s="21">
        <v>43673</v>
      </c>
      <c r="C359">
        <v>251</v>
      </c>
      <c r="D359">
        <v>125</v>
      </c>
      <c r="E359" t="s">
        <v>139</v>
      </c>
      <c r="F359">
        <v>1</v>
      </c>
      <c r="G359">
        <v>2</v>
      </c>
      <c r="I359" t="s">
        <v>216</v>
      </c>
      <c r="J359" s="22">
        <f>COUNTIF($A$35:C409,C359)</f>
        <v>91</v>
      </c>
      <c r="K359" s="23"/>
      <c r="L359">
        <f t="shared" si="50"/>
        <v>125</v>
      </c>
      <c r="M359" s="24">
        <v>1</v>
      </c>
      <c r="N359" s="24">
        <v>2</v>
      </c>
      <c r="O359" s="24">
        <v>5</v>
      </c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5">
        <v>5</v>
      </c>
      <c r="AK359" s="26"/>
      <c r="AL359" s="27"/>
      <c r="AM359" s="27"/>
      <c r="AN359" s="28"/>
      <c r="AO359" s="29"/>
      <c r="AP359" s="30">
        <v>1</v>
      </c>
      <c r="AQ359" s="27">
        <v>2</v>
      </c>
      <c r="AR359" s="31">
        <v>1</v>
      </c>
      <c r="AS359" s="29">
        <v>1</v>
      </c>
      <c r="AT359" s="30">
        <v>1</v>
      </c>
      <c r="AU359" s="25"/>
      <c r="AV359" s="27"/>
      <c r="AW359" s="31"/>
      <c r="AX359" s="29"/>
      <c r="AY359" s="32"/>
      <c r="AZ359" s="25"/>
      <c r="BA359" s="33"/>
      <c r="BB359" s="31"/>
      <c r="BC359" s="31"/>
      <c r="BD359" s="34"/>
      <c r="BE359" s="26"/>
      <c r="BF359" s="26"/>
      <c r="BG359" s="26"/>
      <c r="BH359" s="27"/>
      <c r="BI359" s="27"/>
      <c r="BJ359" s="28"/>
      <c r="BK359" s="32"/>
      <c r="BL359" s="32"/>
      <c r="BM359" s="35"/>
      <c r="BN359" s="29">
        <v>2</v>
      </c>
      <c r="BO359" s="25">
        <v>3</v>
      </c>
      <c r="BP359" s="36"/>
      <c r="BQ359" s="36"/>
      <c r="BR359" s="57">
        <v>31</v>
      </c>
      <c r="BS359" s="38">
        <v>1</v>
      </c>
      <c r="BT359" s="38" t="s">
        <v>54</v>
      </c>
      <c r="BU359" s="40" t="s">
        <v>165</v>
      </c>
      <c r="BV359" s="24" t="s">
        <v>166</v>
      </c>
      <c r="BW359" s="24"/>
      <c r="BX359" s="24"/>
      <c r="BY359" s="24"/>
      <c r="BZ359" s="39" t="s">
        <v>57</v>
      </c>
      <c r="CA359" s="40">
        <v>5</v>
      </c>
      <c r="CB359" s="40">
        <v>5</v>
      </c>
      <c r="CC359" s="40">
        <v>5</v>
      </c>
      <c r="CD359" s="40"/>
      <c r="CE359" s="40"/>
      <c r="CF359" s="40"/>
      <c r="CG359" s="40">
        <v>3</v>
      </c>
      <c r="CH359" s="40">
        <v>1</v>
      </c>
      <c r="CI359" s="24"/>
      <c r="CM359">
        <v>2</v>
      </c>
      <c r="CN359" s="40">
        <v>1</v>
      </c>
    </row>
    <row r="360" spans="1:92" x14ac:dyDescent="0.25">
      <c r="A360">
        <v>505</v>
      </c>
      <c r="B360" s="21">
        <v>43673</v>
      </c>
      <c r="C360">
        <v>251</v>
      </c>
      <c r="D360">
        <v>43</v>
      </c>
      <c r="E360" t="s">
        <v>139</v>
      </c>
      <c r="F360">
        <v>1</v>
      </c>
      <c r="G360">
        <v>2</v>
      </c>
      <c r="I360" t="s">
        <v>216</v>
      </c>
      <c r="J360" s="22">
        <f>COUNTIF($A$49:C396,C360)</f>
        <v>91</v>
      </c>
      <c r="K360" s="23"/>
      <c r="L360">
        <f t="shared" si="50"/>
        <v>43</v>
      </c>
      <c r="M360" s="24">
        <v>4</v>
      </c>
      <c r="N360" s="24">
        <v>3</v>
      </c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5">
        <v>5</v>
      </c>
      <c r="AK360" s="26"/>
      <c r="AL360" s="27"/>
      <c r="AM360" s="27"/>
      <c r="AN360" s="28"/>
      <c r="AO360" s="29"/>
      <c r="AP360" s="30">
        <v>1</v>
      </c>
      <c r="AQ360" s="27">
        <v>3</v>
      </c>
      <c r="AR360" s="31">
        <v>1</v>
      </c>
      <c r="AS360" s="29">
        <v>2</v>
      </c>
      <c r="AT360" s="30">
        <v>7</v>
      </c>
      <c r="AU360" s="25"/>
      <c r="AV360" s="27"/>
      <c r="AW360" s="31"/>
      <c r="AX360" s="29"/>
      <c r="AY360" s="32"/>
      <c r="AZ360" s="25"/>
      <c r="BA360" s="33"/>
      <c r="BB360" s="31"/>
      <c r="BC360" s="31"/>
      <c r="BD360" s="34"/>
      <c r="BE360" s="26"/>
      <c r="BF360" s="26"/>
      <c r="BG360" s="26"/>
      <c r="BH360" s="27"/>
      <c r="BI360" s="27"/>
      <c r="BJ360" s="28"/>
      <c r="BK360" s="32"/>
      <c r="BL360" s="32"/>
      <c r="BM360" s="35"/>
      <c r="BN360" s="29">
        <v>2</v>
      </c>
      <c r="BO360" s="25">
        <v>3</v>
      </c>
      <c r="BP360" s="36"/>
      <c r="BQ360" s="36"/>
      <c r="BR360" s="57">
        <v>31</v>
      </c>
      <c r="BS360" s="38">
        <v>1</v>
      </c>
      <c r="BT360" s="38" t="s">
        <v>54</v>
      </c>
      <c r="BU360" s="40" t="s">
        <v>165</v>
      </c>
      <c r="BV360" s="24" t="s">
        <v>166</v>
      </c>
      <c r="BW360" s="24"/>
      <c r="BX360" s="24"/>
      <c r="BY360" s="24"/>
      <c r="BZ360" s="39" t="s">
        <v>57</v>
      </c>
      <c r="CA360" s="40">
        <v>5</v>
      </c>
      <c r="CB360" s="40">
        <v>5</v>
      </c>
      <c r="CC360" s="40">
        <v>5</v>
      </c>
      <c r="CD360" s="40"/>
      <c r="CE360" s="40"/>
      <c r="CF360" s="40"/>
      <c r="CG360" s="40">
        <v>3</v>
      </c>
      <c r="CH360" s="40">
        <v>1</v>
      </c>
      <c r="CI360" s="24"/>
      <c r="CM360">
        <v>2</v>
      </c>
      <c r="CN360" s="40">
        <v>1</v>
      </c>
    </row>
    <row r="361" spans="1:92" x14ac:dyDescent="0.25">
      <c r="A361">
        <v>508</v>
      </c>
      <c r="B361" s="21">
        <v>43673</v>
      </c>
      <c r="C361">
        <v>251</v>
      </c>
      <c r="D361">
        <v>45</v>
      </c>
      <c r="E361" t="s">
        <v>139</v>
      </c>
      <c r="F361">
        <v>1</v>
      </c>
      <c r="G361">
        <v>2</v>
      </c>
      <c r="I361" t="s">
        <v>216</v>
      </c>
      <c r="J361" s="22">
        <f>COUNTIF($A$50:C396,C361)</f>
        <v>91</v>
      </c>
      <c r="K361" s="23"/>
      <c r="L361">
        <f t="shared" si="50"/>
        <v>45</v>
      </c>
      <c r="M361" s="24">
        <v>4</v>
      </c>
      <c r="N361" s="24">
        <v>5</v>
      </c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5">
        <v>5</v>
      </c>
      <c r="AK361" s="26"/>
      <c r="AL361" s="27"/>
      <c r="AM361" s="27"/>
      <c r="AN361" s="28"/>
      <c r="AO361" s="29"/>
      <c r="AP361" s="30">
        <v>1</v>
      </c>
      <c r="AQ361" s="27">
        <v>6</v>
      </c>
      <c r="AR361" s="31">
        <v>1</v>
      </c>
      <c r="AS361" s="29">
        <v>4</v>
      </c>
      <c r="AT361" s="30">
        <v>4</v>
      </c>
      <c r="AU361" s="25"/>
      <c r="AV361" s="27"/>
      <c r="AW361" s="31"/>
      <c r="AX361" s="29" t="s">
        <v>217</v>
      </c>
      <c r="AY361" s="32">
        <v>1</v>
      </c>
      <c r="AZ361" s="25">
        <v>1</v>
      </c>
      <c r="BA361" s="33"/>
      <c r="BB361" s="31"/>
      <c r="BC361" s="31"/>
      <c r="BD361" s="34"/>
      <c r="BE361" s="26"/>
      <c r="BF361" s="26"/>
      <c r="BG361" s="26"/>
      <c r="BH361" s="27"/>
      <c r="BI361" s="27"/>
      <c r="BJ361" s="28"/>
      <c r="BK361" s="32"/>
      <c r="BL361" s="32"/>
      <c r="BM361" s="35"/>
      <c r="BN361" s="29">
        <v>2</v>
      </c>
      <c r="BO361" s="25">
        <v>3</v>
      </c>
      <c r="BP361" s="36"/>
      <c r="BQ361" s="36"/>
      <c r="BR361" s="57">
        <v>31</v>
      </c>
      <c r="BS361" s="38">
        <v>1</v>
      </c>
      <c r="BT361" s="38" t="s">
        <v>54</v>
      </c>
      <c r="BU361" s="40" t="s">
        <v>165</v>
      </c>
      <c r="BV361" s="24" t="s">
        <v>166</v>
      </c>
      <c r="BW361" s="24"/>
      <c r="BX361" s="24"/>
      <c r="BY361" s="24"/>
      <c r="BZ361" s="39" t="s">
        <v>57</v>
      </c>
      <c r="CA361" s="40">
        <v>5</v>
      </c>
      <c r="CB361" s="40">
        <v>5</v>
      </c>
      <c r="CC361" s="40">
        <v>5</v>
      </c>
      <c r="CD361" s="40"/>
      <c r="CE361" s="40"/>
      <c r="CF361" s="40"/>
      <c r="CG361" s="40">
        <v>3</v>
      </c>
      <c r="CH361" s="40">
        <v>1</v>
      </c>
      <c r="CI361" s="24"/>
      <c r="CM361">
        <v>2</v>
      </c>
      <c r="CN361" s="40">
        <v>1</v>
      </c>
    </row>
    <row r="362" spans="1:92" x14ac:dyDescent="0.25">
      <c r="A362">
        <v>506</v>
      </c>
      <c r="B362" s="60">
        <v>43673</v>
      </c>
      <c r="C362" s="24">
        <v>251</v>
      </c>
      <c r="D362" s="24">
        <v>44</v>
      </c>
      <c r="E362" t="s">
        <v>139</v>
      </c>
      <c r="F362">
        <v>1</v>
      </c>
      <c r="G362">
        <v>2</v>
      </c>
      <c r="H362" s="24"/>
      <c r="I362" s="24" t="s">
        <v>216</v>
      </c>
      <c r="J362" s="61">
        <f>COUNTIF($C$36:C362,C362)</f>
        <v>91</v>
      </c>
      <c r="K362" s="61"/>
      <c r="L362" s="24">
        <f t="shared" si="50"/>
        <v>44</v>
      </c>
      <c r="M362" s="24">
        <v>4</v>
      </c>
      <c r="N362" s="24">
        <v>4</v>
      </c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5">
        <v>1</v>
      </c>
      <c r="AK362" s="26">
        <v>1</v>
      </c>
      <c r="AL362" s="27">
        <v>4</v>
      </c>
      <c r="AM362" s="27">
        <v>6</v>
      </c>
      <c r="AN362" s="28">
        <f>--_xlfn.CONCAT(AL362:AM362)</f>
        <v>46</v>
      </c>
      <c r="AO362" s="29">
        <v>3</v>
      </c>
      <c r="AP362" s="30">
        <v>1</v>
      </c>
      <c r="AQ362" s="27">
        <v>6</v>
      </c>
      <c r="AR362" s="31">
        <v>1</v>
      </c>
      <c r="AS362" s="29">
        <v>4</v>
      </c>
      <c r="AT362" s="30">
        <v>4</v>
      </c>
      <c r="AU362" s="25"/>
      <c r="AV362" s="27"/>
      <c r="AW362" s="31"/>
      <c r="AX362" s="29"/>
      <c r="AY362" s="32"/>
      <c r="AZ362" s="25"/>
      <c r="BA362" s="33"/>
      <c r="BB362" s="31"/>
      <c r="BC362" s="31"/>
      <c r="BD362" s="34"/>
      <c r="BE362" s="26"/>
      <c r="BF362" s="26"/>
      <c r="BG362" s="26"/>
      <c r="BH362" s="27"/>
      <c r="BI362" s="27"/>
      <c r="BJ362" s="28"/>
      <c r="BK362" s="32"/>
      <c r="BL362" s="32"/>
      <c r="BM362" s="35"/>
      <c r="BN362" s="29">
        <v>2</v>
      </c>
      <c r="BO362" s="25"/>
      <c r="BP362" s="36"/>
      <c r="BQ362" s="36"/>
      <c r="BR362" s="59">
        <v>34</v>
      </c>
      <c r="BS362" s="24"/>
      <c r="BT362" s="24"/>
      <c r="BU362" t="s">
        <v>117</v>
      </c>
      <c r="BV362" s="24" t="s">
        <v>118</v>
      </c>
      <c r="BW362" s="24"/>
      <c r="BX362" s="24"/>
      <c r="BY362" s="24"/>
      <c r="BZ362" s="39" t="s">
        <v>89</v>
      </c>
      <c r="CA362" s="40" t="s">
        <v>119</v>
      </c>
      <c r="CB362" s="40">
        <v>17</v>
      </c>
      <c r="CC362" s="42" t="s">
        <v>119</v>
      </c>
      <c r="CD362" s="40"/>
      <c r="CE362" s="40"/>
      <c r="CF362" s="40"/>
      <c r="CG362" s="40">
        <v>14</v>
      </c>
      <c r="CH362" s="40">
        <v>5</v>
      </c>
      <c r="CI362" s="24" t="s">
        <v>120</v>
      </c>
      <c r="CJ362" s="24"/>
      <c r="CM362">
        <v>2</v>
      </c>
      <c r="CN362" s="40">
        <v>1</v>
      </c>
    </row>
    <row r="363" spans="1:92" x14ac:dyDescent="0.25">
      <c r="A363">
        <v>214</v>
      </c>
      <c r="B363" s="66">
        <v>43664</v>
      </c>
      <c r="C363">
        <v>149</v>
      </c>
      <c r="D363">
        <v>46</v>
      </c>
      <c r="E363" t="s">
        <v>175</v>
      </c>
      <c r="F363">
        <v>1</v>
      </c>
      <c r="G363">
        <v>3</v>
      </c>
      <c r="I363" t="s">
        <v>234</v>
      </c>
      <c r="J363" s="22">
        <f>COUNTIF($C$147:C506,C363)</f>
        <v>14</v>
      </c>
      <c r="K363" s="23"/>
      <c r="L363">
        <f t="shared" si="50"/>
        <v>46</v>
      </c>
      <c r="M363">
        <v>0</v>
      </c>
      <c r="N363" s="24">
        <v>0</v>
      </c>
      <c r="O363" s="24">
        <v>4</v>
      </c>
      <c r="P363" s="24">
        <v>6</v>
      </c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5">
        <v>3</v>
      </c>
      <c r="AK363" s="26">
        <v>1</v>
      </c>
      <c r="AL363" s="27"/>
      <c r="AM363" s="27"/>
      <c r="AN363" s="28"/>
      <c r="AO363" s="29"/>
      <c r="AP363" s="30"/>
      <c r="AQ363" s="27">
        <v>4</v>
      </c>
      <c r="AR363" s="31">
        <v>1</v>
      </c>
      <c r="AS363" s="29">
        <v>1</v>
      </c>
      <c r="AT363" s="30">
        <v>1</v>
      </c>
      <c r="AU363" s="25"/>
      <c r="AV363" s="27"/>
      <c r="AW363" s="31"/>
      <c r="AX363" s="29"/>
      <c r="AY363" s="32"/>
      <c r="AZ363" s="25"/>
      <c r="BA363" s="33">
        <v>4</v>
      </c>
      <c r="BB363" s="31">
        <v>1</v>
      </c>
      <c r="BC363" s="31">
        <v>4</v>
      </c>
      <c r="BD363" s="34">
        <f>--_xlfn.CONCAT(BB363:BC363)</f>
        <v>14</v>
      </c>
      <c r="BE363" s="26"/>
      <c r="BF363" s="26"/>
      <c r="BG363" s="26"/>
      <c r="BH363" s="27"/>
      <c r="BI363" s="27"/>
      <c r="BJ363" s="28"/>
      <c r="BK363" s="32"/>
      <c r="BL363" s="32"/>
      <c r="BM363" s="35"/>
      <c r="BN363" s="29">
        <v>2</v>
      </c>
      <c r="BO363" s="25"/>
      <c r="BP363" s="36"/>
      <c r="BQ363" s="36"/>
      <c r="BR363" s="57">
        <v>33</v>
      </c>
      <c r="BS363" s="38" t="s">
        <v>141</v>
      </c>
      <c r="BT363" s="38" t="s">
        <v>86</v>
      </c>
      <c r="BU363" s="40" t="s">
        <v>142</v>
      </c>
      <c r="BV363" s="39" t="s">
        <v>143</v>
      </c>
      <c r="BW363" s="36">
        <v>14</v>
      </c>
      <c r="BX363" s="36" t="s">
        <v>178</v>
      </c>
      <c r="BY363" s="63" t="s">
        <v>179</v>
      </c>
      <c r="BZ363" s="39" t="s">
        <v>180</v>
      </c>
      <c r="CA363" s="40">
        <v>18</v>
      </c>
      <c r="CB363" s="40">
        <v>21</v>
      </c>
      <c r="CC363" s="42">
        <v>18</v>
      </c>
      <c r="CD363" s="40"/>
      <c r="CE363" s="40"/>
      <c r="CF363" s="40"/>
      <c r="CG363" s="40">
        <v>9</v>
      </c>
      <c r="CH363" s="40">
        <v>0</v>
      </c>
      <c r="CI363" s="24" t="s">
        <v>235</v>
      </c>
      <c r="CL363" t="s">
        <v>182</v>
      </c>
      <c r="CM363">
        <v>3</v>
      </c>
      <c r="CN363" s="40">
        <v>1</v>
      </c>
    </row>
    <row r="364" spans="1:92" x14ac:dyDescent="0.25">
      <c r="A364" s="40">
        <v>111</v>
      </c>
      <c r="B364" s="67">
        <v>43663</v>
      </c>
      <c r="C364" s="40">
        <v>137</v>
      </c>
      <c r="D364" s="40">
        <v>38</v>
      </c>
      <c r="E364" s="40" t="s">
        <v>52</v>
      </c>
      <c r="F364">
        <v>1</v>
      </c>
      <c r="G364">
        <v>3</v>
      </c>
      <c r="H364" s="40">
        <v>137</v>
      </c>
      <c r="I364" s="40" t="s">
        <v>85</v>
      </c>
      <c r="J364" s="45">
        <f>COUNTIF($C$183:C462,C364)</f>
        <v>5</v>
      </c>
      <c r="K364" s="46">
        <v>1</v>
      </c>
      <c r="L364" s="40">
        <v>38</v>
      </c>
      <c r="M364" s="39">
        <v>0</v>
      </c>
      <c r="N364" s="39">
        <v>0</v>
      </c>
      <c r="O364" s="39">
        <v>3</v>
      </c>
      <c r="P364" s="39">
        <v>8</v>
      </c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  <c r="AH364" s="39"/>
      <c r="AI364" s="39"/>
      <c r="AJ364" s="47">
        <v>1</v>
      </c>
      <c r="AK364" s="48">
        <v>1</v>
      </c>
      <c r="AL364" s="38"/>
      <c r="AM364" s="38">
        <v>1</v>
      </c>
      <c r="AN364" s="49">
        <f>--_xlfn.CONCAT(AL364:AM364)</f>
        <v>1</v>
      </c>
      <c r="AO364" s="36">
        <v>1</v>
      </c>
      <c r="AP364" s="50"/>
      <c r="AQ364" s="38">
        <v>1</v>
      </c>
      <c r="AR364" s="51">
        <v>1</v>
      </c>
      <c r="AS364" s="36">
        <v>1</v>
      </c>
      <c r="AT364" s="50">
        <v>1</v>
      </c>
      <c r="AU364" s="47"/>
      <c r="AV364" s="38"/>
      <c r="AW364" s="51"/>
      <c r="AX364" s="36"/>
      <c r="AY364" s="52"/>
      <c r="AZ364" s="47"/>
      <c r="BA364" s="53"/>
      <c r="BB364" s="51"/>
      <c r="BC364" s="51"/>
      <c r="BD364" s="54"/>
      <c r="BE364" s="48"/>
      <c r="BF364" s="48"/>
      <c r="BG364" s="48"/>
      <c r="BH364" s="38"/>
      <c r="BI364" s="38"/>
      <c r="BJ364" s="49"/>
      <c r="BK364" s="52"/>
      <c r="BL364" s="52"/>
      <c r="BM364" s="55"/>
      <c r="BN364" s="36"/>
      <c r="BO364" s="47"/>
      <c r="BP364" s="36"/>
      <c r="BQ364" s="36"/>
      <c r="BR364" s="56">
        <v>31</v>
      </c>
      <c r="BS364" s="38" t="s">
        <v>186</v>
      </c>
      <c r="BT364" s="38" t="s">
        <v>54</v>
      </c>
      <c r="BU364" s="40" t="s">
        <v>101</v>
      </c>
      <c r="BV364" s="39" t="s">
        <v>102</v>
      </c>
      <c r="BW364" s="39"/>
      <c r="BX364" s="39"/>
      <c r="BY364" s="39"/>
      <c r="BZ364" s="39" t="s">
        <v>103</v>
      </c>
      <c r="CA364" s="40" t="s">
        <v>104</v>
      </c>
      <c r="CB364" s="40">
        <v>28</v>
      </c>
      <c r="CC364" s="40" t="s">
        <v>104</v>
      </c>
      <c r="CD364" s="40"/>
      <c r="CE364" s="40"/>
      <c r="CF364" s="40"/>
      <c r="CG364" s="40"/>
      <c r="CH364" s="40"/>
      <c r="CI364" s="40"/>
      <c r="CJ364" s="40"/>
      <c r="CK364" s="40"/>
      <c r="CM364">
        <v>3</v>
      </c>
      <c r="CN364" s="40">
        <v>2</v>
      </c>
    </row>
    <row r="365" spans="1:92" x14ac:dyDescent="0.25">
      <c r="A365">
        <v>679</v>
      </c>
      <c r="B365" s="21">
        <v>43692</v>
      </c>
      <c r="C365">
        <v>399</v>
      </c>
      <c r="D365">
        <v>8</v>
      </c>
      <c r="E365" t="s">
        <v>236</v>
      </c>
      <c r="F365">
        <v>2</v>
      </c>
      <c r="G365">
        <v>3</v>
      </c>
      <c r="I365" t="s">
        <v>237</v>
      </c>
      <c r="J365" s="22">
        <f>COUNTIF($A$7:C494,C365)</f>
        <v>2</v>
      </c>
      <c r="K365" s="23"/>
      <c r="L365">
        <f>--_xlfn.CONCAT(M365:N365)</f>
        <v>8</v>
      </c>
      <c r="M365" s="24">
        <v>0</v>
      </c>
      <c r="N365" s="24">
        <v>8</v>
      </c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5">
        <v>1</v>
      </c>
      <c r="AK365" s="26">
        <v>1</v>
      </c>
      <c r="AL365" s="27">
        <v>3</v>
      </c>
      <c r="AM365" s="27">
        <v>9</v>
      </c>
      <c r="AN365" s="28">
        <f>--_xlfn.CONCAT(AL365:AM365)</f>
        <v>39</v>
      </c>
      <c r="AO365" s="29">
        <v>1</v>
      </c>
      <c r="AP365" s="30">
        <v>1</v>
      </c>
      <c r="AQ365" s="27">
        <v>7</v>
      </c>
      <c r="AR365" s="31">
        <v>1</v>
      </c>
      <c r="AS365" s="29">
        <v>3</v>
      </c>
      <c r="AT365" s="30">
        <v>3</v>
      </c>
      <c r="AU365" s="25"/>
      <c r="AV365" s="27"/>
      <c r="AW365" s="31"/>
      <c r="AX365" s="29">
        <v>1</v>
      </c>
      <c r="AY365" s="32"/>
      <c r="AZ365" s="25"/>
      <c r="BA365" s="33"/>
      <c r="BB365" s="31"/>
      <c r="BC365" s="31"/>
      <c r="BD365" s="34"/>
      <c r="BE365" s="26"/>
      <c r="BF365" s="26"/>
      <c r="BG365" s="26"/>
      <c r="BH365" s="27">
        <v>0</v>
      </c>
      <c r="BI365" s="27">
        <v>5</v>
      </c>
      <c r="BJ365" s="28">
        <f t="shared" ref="BJ365:BJ428" si="53">--_xlfn.CONCAT(BH365:BI365)</f>
        <v>5</v>
      </c>
      <c r="BK365" s="32"/>
      <c r="BL365" s="32"/>
      <c r="BM365" s="35"/>
      <c r="BN365" s="29">
        <v>2</v>
      </c>
      <c r="BO365" s="25"/>
      <c r="BP365" s="36">
        <v>2</v>
      </c>
      <c r="BQ365" s="36">
        <v>6</v>
      </c>
      <c r="BR365" s="37">
        <f>--_xlfn.CONCAT(BP365:BQ365)</f>
        <v>26</v>
      </c>
      <c r="BS365" s="38">
        <v>1</v>
      </c>
      <c r="BT365" s="38" t="s">
        <v>54</v>
      </c>
      <c r="BU365" t="s">
        <v>55</v>
      </c>
      <c r="BV365" s="24" t="s">
        <v>56</v>
      </c>
      <c r="BW365" s="24"/>
      <c r="BX365" s="24"/>
      <c r="BY365" s="24"/>
      <c r="BZ365" s="39" t="s">
        <v>57</v>
      </c>
      <c r="CA365" s="40">
        <v>5</v>
      </c>
      <c r="CB365" s="40">
        <v>5</v>
      </c>
      <c r="CC365" s="40"/>
      <c r="CD365" s="40">
        <v>5</v>
      </c>
      <c r="CE365" s="40"/>
      <c r="CF365" s="40"/>
      <c r="CG365" s="40">
        <v>20</v>
      </c>
      <c r="CH365" s="40">
        <v>9</v>
      </c>
      <c r="CI365" s="24"/>
      <c r="CL365" s="24"/>
      <c r="CM365">
        <v>3</v>
      </c>
      <c r="CN365" s="40">
        <v>2</v>
      </c>
    </row>
    <row r="366" spans="1:92" x14ac:dyDescent="0.25">
      <c r="A366">
        <v>211</v>
      </c>
      <c r="B366" s="21">
        <v>43664</v>
      </c>
      <c r="C366">
        <v>149</v>
      </c>
      <c r="D366">
        <v>3</v>
      </c>
      <c r="E366" t="s">
        <v>175</v>
      </c>
      <c r="F366">
        <v>2</v>
      </c>
      <c r="G366">
        <v>3</v>
      </c>
      <c r="I366" t="s">
        <v>176</v>
      </c>
      <c r="J366" s="22">
        <f>COUNTIF($C$19:C633,C366)</f>
        <v>22</v>
      </c>
      <c r="K366" s="23"/>
      <c r="L366">
        <f>--_xlfn.CONCAT(M366:O366)</f>
        <v>3</v>
      </c>
      <c r="M366" s="24">
        <v>0</v>
      </c>
      <c r="N366" s="24">
        <v>3</v>
      </c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5">
        <v>3</v>
      </c>
      <c r="AK366" s="26">
        <v>1</v>
      </c>
      <c r="AL366" s="27"/>
      <c r="AM366" s="27"/>
      <c r="AN366" s="28"/>
      <c r="AO366" s="29"/>
      <c r="AP366" s="30">
        <v>1</v>
      </c>
      <c r="AQ366" s="27">
        <v>4</v>
      </c>
      <c r="AR366" s="31">
        <v>7</v>
      </c>
      <c r="AS366" s="29">
        <v>3</v>
      </c>
      <c r="AT366" s="30">
        <v>3</v>
      </c>
      <c r="AU366" s="25"/>
      <c r="AV366" s="27"/>
      <c r="AW366" s="31"/>
      <c r="AX366" s="29"/>
      <c r="AY366" s="32"/>
      <c r="AZ366" s="25"/>
      <c r="BA366" s="33">
        <v>3</v>
      </c>
      <c r="BB366" s="31">
        <v>0</v>
      </c>
      <c r="BC366" s="31">
        <v>8</v>
      </c>
      <c r="BD366" s="34">
        <f>--_xlfn.CONCAT(BB366:BC366)</f>
        <v>8</v>
      </c>
      <c r="BE366" s="26"/>
      <c r="BF366" s="26"/>
      <c r="BG366" s="26"/>
      <c r="BH366" s="27">
        <v>0</v>
      </c>
      <c r="BI366" s="27">
        <v>5</v>
      </c>
      <c r="BJ366" s="28">
        <f t="shared" si="53"/>
        <v>5</v>
      </c>
      <c r="BK366" s="32"/>
      <c r="BL366" s="32"/>
      <c r="BM366" s="35"/>
      <c r="BN366" s="29">
        <v>2</v>
      </c>
      <c r="BO366" s="25"/>
      <c r="BP366" s="36"/>
      <c r="BQ366" s="36"/>
      <c r="BR366" s="57">
        <v>34</v>
      </c>
      <c r="BS366" s="38" t="s">
        <v>238</v>
      </c>
      <c r="BT366" s="38" t="s">
        <v>60</v>
      </c>
      <c r="BU366" s="40" t="s">
        <v>239</v>
      </c>
      <c r="BV366" s="39" t="s">
        <v>240</v>
      </c>
      <c r="BW366" s="51">
        <v>8</v>
      </c>
      <c r="BX366" s="51" t="s">
        <v>110</v>
      </c>
      <c r="BY366" s="58" t="s">
        <v>111</v>
      </c>
      <c r="BZ366" s="39" t="s">
        <v>129</v>
      </c>
      <c r="CA366" s="40">
        <v>13</v>
      </c>
      <c r="CB366" s="40">
        <v>13</v>
      </c>
      <c r="CC366" s="40">
        <v>13</v>
      </c>
      <c r="CD366" s="40"/>
      <c r="CE366" s="40"/>
      <c r="CF366" s="40"/>
      <c r="CG366" s="40">
        <v>7</v>
      </c>
      <c r="CH366" s="40">
        <v>17</v>
      </c>
      <c r="CI366" s="24"/>
      <c r="CM366">
        <v>3</v>
      </c>
      <c r="CN366" s="40">
        <v>1</v>
      </c>
    </row>
    <row r="367" spans="1:92" x14ac:dyDescent="0.25">
      <c r="A367">
        <v>692</v>
      </c>
      <c r="B367" s="21">
        <v>43692</v>
      </c>
      <c r="C367">
        <v>403</v>
      </c>
      <c r="D367">
        <v>7</v>
      </c>
      <c r="E367" t="s">
        <v>236</v>
      </c>
      <c r="F367">
        <v>2</v>
      </c>
      <c r="G367">
        <v>3</v>
      </c>
      <c r="H367">
        <v>403</v>
      </c>
      <c r="I367" t="s">
        <v>241</v>
      </c>
      <c r="J367" s="22">
        <f>COUNTIF($A$32:C471,C367)</f>
        <v>4</v>
      </c>
      <c r="K367" s="23">
        <v>2</v>
      </c>
      <c r="L367">
        <f>--_xlfn.CONCAT(M367:N367)</f>
        <v>7</v>
      </c>
      <c r="M367" s="24">
        <v>0</v>
      </c>
      <c r="N367" s="24">
        <v>7</v>
      </c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5">
        <v>1</v>
      </c>
      <c r="AK367" s="26">
        <v>1</v>
      </c>
      <c r="AL367" s="27">
        <v>3</v>
      </c>
      <c r="AM367" s="27">
        <v>8</v>
      </c>
      <c r="AN367" s="28">
        <f>--_xlfn.CONCAT(AL367:AM367)</f>
        <v>38</v>
      </c>
      <c r="AO367" s="29">
        <v>3</v>
      </c>
      <c r="AP367" s="30">
        <v>1</v>
      </c>
      <c r="AQ367" s="27">
        <v>5</v>
      </c>
      <c r="AR367" s="31">
        <v>1</v>
      </c>
      <c r="AS367" s="29">
        <v>2</v>
      </c>
      <c r="AT367" s="30">
        <v>2</v>
      </c>
      <c r="AU367" s="25"/>
      <c r="AV367" s="27"/>
      <c r="AW367" s="31"/>
      <c r="AX367" s="29"/>
      <c r="AY367" s="32"/>
      <c r="AZ367" s="25"/>
      <c r="BA367" s="33"/>
      <c r="BB367" s="31"/>
      <c r="BC367" s="31"/>
      <c r="BD367" s="34"/>
      <c r="BE367" s="26"/>
      <c r="BF367" s="26"/>
      <c r="BG367" s="26"/>
      <c r="BH367" s="27">
        <v>0</v>
      </c>
      <c r="BI367" s="27">
        <v>6</v>
      </c>
      <c r="BJ367" s="28">
        <f t="shared" si="53"/>
        <v>6</v>
      </c>
      <c r="BK367" s="32">
        <v>1</v>
      </c>
      <c r="BL367" s="32">
        <v>2</v>
      </c>
      <c r="BM367" s="35">
        <f>--_xlfn.CONCAT(BK367:BL367)</f>
        <v>12</v>
      </c>
      <c r="BN367" s="29">
        <v>2</v>
      </c>
      <c r="BO367" s="25"/>
      <c r="BP367" s="36">
        <v>0</v>
      </c>
      <c r="BQ367" s="36">
        <v>2</v>
      </c>
      <c r="BR367" s="37">
        <f>--_xlfn.CONCAT(BP367:BQ367)</f>
        <v>2</v>
      </c>
      <c r="BS367" s="38">
        <v>1</v>
      </c>
      <c r="BT367" s="38" t="s">
        <v>54</v>
      </c>
      <c r="BU367" t="s">
        <v>55</v>
      </c>
      <c r="BV367" s="24" t="s">
        <v>56</v>
      </c>
      <c r="BW367" s="24"/>
      <c r="BX367" s="24"/>
      <c r="BY367" s="24"/>
      <c r="BZ367" s="39" t="s">
        <v>57</v>
      </c>
      <c r="CA367" s="40">
        <v>5</v>
      </c>
      <c r="CB367" s="40">
        <v>5</v>
      </c>
      <c r="CC367" s="40"/>
      <c r="CD367" s="40">
        <v>5</v>
      </c>
      <c r="CE367" s="40"/>
      <c r="CF367" s="40"/>
      <c r="CG367" s="40">
        <v>20</v>
      </c>
      <c r="CH367" s="40">
        <v>9</v>
      </c>
      <c r="CI367" s="24"/>
      <c r="CL367" s="24"/>
      <c r="CM367">
        <v>3</v>
      </c>
      <c r="CN367" s="39">
        <v>2</v>
      </c>
    </row>
    <row r="368" spans="1:92" x14ac:dyDescent="0.25">
      <c r="A368">
        <v>269</v>
      </c>
      <c r="B368" s="21">
        <v>43667</v>
      </c>
      <c r="C368">
        <v>169</v>
      </c>
      <c r="D368">
        <v>24</v>
      </c>
      <c r="E368" t="s">
        <v>242</v>
      </c>
      <c r="F368">
        <v>2</v>
      </c>
      <c r="G368">
        <v>2</v>
      </c>
      <c r="H368">
        <v>169</v>
      </c>
      <c r="I368" t="s">
        <v>243</v>
      </c>
      <c r="J368" s="22">
        <f>COUNTIF($C$102:C553,C368)</f>
        <v>7</v>
      </c>
      <c r="K368" s="23">
        <v>2</v>
      </c>
      <c r="L368">
        <f>--_xlfn.CONCAT(M368:O368)</f>
        <v>24</v>
      </c>
      <c r="M368" s="24">
        <v>2</v>
      </c>
      <c r="N368" s="24">
        <v>4</v>
      </c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5">
        <v>1</v>
      </c>
      <c r="AK368" s="26">
        <v>1</v>
      </c>
      <c r="AL368" s="27">
        <v>0</v>
      </c>
      <c r="AM368" s="27">
        <v>8</v>
      </c>
      <c r="AN368" s="28">
        <f>--_xlfn.CONCAT(AL368:AM368)</f>
        <v>8</v>
      </c>
      <c r="AO368" s="29">
        <v>3</v>
      </c>
      <c r="AP368" s="30">
        <v>1</v>
      </c>
      <c r="AQ368" s="27">
        <v>4</v>
      </c>
      <c r="AR368" s="31">
        <v>1</v>
      </c>
      <c r="AS368" s="29">
        <v>1</v>
      </c>
      <c r="AT368" s="30">
        <v>1</v>
      </c>
      <c r="AU368" s="25"/>
      <c r="AV368" s="27"/>
      <c r="AW368" s="31"/>
      <c r="AX368" s="29">
        <v>1</v>
      </c>
      <c r="AY368" s="32"/>
      <c r="AZ368" s="25"/>
      <c r="BA368" s="33">
        <v>4</v>
      </c>
      <c r="BB368" s="31">
        <v>3</v>
      </c>
      <c r="BC368" s="31">
        <v>1</v>
      </c>
      <c r="BD368" s="34">
        <f>--_xlfn.CONCAT(BB368:BC368)</f>
        <v>31</v>
      </c>
      <c r="BE368" s="26"/>
      <c r="BF368" s="26"/>
      <c r="BG368" s="26"/>
      <c r="BH368" s="27">
        <v>0</v>
      </c>
      <c r="BI368" s="27">
        <v>6</v>
      </c>
      <c r="BJ368" s="28">
        <f t="shared" si="53"/>
        <v>6</v>
      </c>
      <c r="BK368" s="32">
        <v>2</v>
      </c>
      <c r="BL368" s="32">
        <v>5</v>
      </c>
      <c r="BM368" s="35">
        <f>--_xlfn.CONCAT(BK368:BL368)</f>
        <v>25</v>
      </c>
      <c r="BN368" s="29">
        <v>2</v>
      </c>
      <c r="BO368" s="25"/>
      <c r="BP368" s="36">
        <v>1</v>
      </c>
      <c r="BQ368" s="36">
        <v>6</v>
      </c>
      <c r="BR368" s="37">
        <f>--_xlfn.CONCAT(BP368:BQ368)</f>
        <v>16</v>
      </c>
      <c r="BS368" s="38">
        <v>9</v>
      </c>
      <c r="BT368" s="38" t="s">
        <v>86</v>
      </c>
      <c r="BU368" s="40" t="s">
        <v>127</v>
      </c>
      <c r="BV368" s="39" t="s">
        <v>128</v>
      </c>
      <c r="BW368" s="39">
        <v>31</v>
      </c>
      <c r="BX368" s="39"/>
      <c r="BY368" t="s">
        <v>154</v>
      </c>
      <c r="BZ368" s="39" t="s">
        <v>89</v>
      </c>
      <c r="CA368" s="40">
        <v>15</v>
      </c>
      <c r="CB368" s="40">
        <v>16</v>
      </c>
      <c r="CC368" s="40"/>
      <c r="CD368" s="40">
        <v>15</v>
      </c>
      <c r="CE368" s="40"/>
      <c r="CF368" s="40"/>
      <c r="CG368" s="40">
        <v>28</v>
      </c>
      <c r="CH368" s="40">
        <v>18</v>
      </c>
      <c r="CI368" s="24"/>
      <c r="CM368">
        <v>2</v>
      </c>
      <c r="CN368" s="40">
        <v>1</v>
      </c>
    </row>
    <row r="369" spans="1:93" x14ac:dyDescent="0.25">
      <c r="A369">
        <v>820</v>
      </c>
      <c r="B369" s="21">
        <v>43697</v>
      </c>
      <c r="C369">
        <v>452</v>
      </c>
      <c r="D369">
        <v>12</v>
      </c>
      <c r="E369" t="s">
        <v>244</v>
      </c>
      <c r="F369">
        <v>2</v>
      </c>
      <c r="G369">
        <v>3</v>
      </c>
      <c r="I369" t="s">
        <v>245</v>
      </c>
      <c r="J369" s="22">
        <f>COUNTIF($C$145:C514,C369)</f>
        <v>21</v>
      </c>
      <c r="K369" s="23"/>
      <c r="L369">
        <f>--_xlfn.CONCAT(M369:N369)</f>
        <v>12</v>
      </c>
      <c r="M369" s="24">
        <v>1</v>
      </c>
      <c r="N369" s="24">
        <v>2</v>
      </c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5">
        <v>4</v>
      </c>
      <c r="AK369" s="26">
        <v>7</v>
      </c>
      <c r="AL369" s="27"/>
      <c r="AM369" s="27"/>
      <c r="AN369" s="28"/>
      <c r="AO369" s="29"/>
      <c r="AP369" s="30">
        <v>1</v>
      </c>
      <c r="AQ369" s="27">
        <v>1</v>
      </c>
      <c r="AR369" s="31">
        <v>1</v>
      </c>
      <c r="AS369" s="29">
        <v>3</v>
      </c>
      <c r="AT369" s="30">
        <v>2</v>
      </c>
      <c r="AU369" s="25"/>
      <c r="AV369" s="27"/>
      <c r="AW369" s="31"/>
      <c r="AX369" s="29"/>
      <c r="AY369" s="32"/>
      <c r="AZ369" s="25"/>
      <c r="BA369" s="33">
        <v>4</v>
      </c>
      <c r="BB369" s="31">
        <v>3</v>
      </c>
      <c r="BC369" s="31">
        <v>1</v>
      </c>
      <c r="BD369" s="34">
        <f>--_xlfn.CONCAT(BB369:BC369)</f>
        <v>31</v>
      </c>
      <c r="BE369" s="26"/>
      <c r="BF369" s="26"/>
      <c r="BG369" s="26"/>
      <c r="BH369" s="27">
        <v>0</v>
      </c>
      <c r="BI369" s="27">
        <v>6</v>
      </c>
      <c r="BJ369" s="28">
        <f t="shared" si="53"/>
        <v>6</v>
      </c>
      <c r="BK369" s="32"/>
      <c r="BL369" s="32"/>
      <c r="BM369" s="35"/>
      <c r="BN369" s="29">
        <v>2</v>
      </c>
      <c r="BO369" s="25"/>
      <c r="BP369" s="36"/>
      <c r="BQ369" s="36"/>
      <c r="BR369" s="57">
        <v>33</v>
      </c>
      <c r="BS369" s="38" t="s">
        <v>141</v>
      </c>
      <c r="BT369" s="38" t="s">
        <v>86</v>
      </c>
      <c r="BU369" s="40" t="s">
        <v>142</v>
      </c>
      <c r="BV369" s="39" t="s">
        <v>143</v>
      </c>
      <c r="BW369" s="39">
        <v>31</v>
      </c>
      <c r="BX369" s="39"/>
      <c r="BY369" t="s">
        <v>154</v>
      </c>
      <c r="BZ369" s="39" t="s">
        <v>89</v>
      </c>
      <c r="CA369" s="40" t="s">
        <v>144</v>
      </c>
      <c r="CB369" s="40">
        <v>19</v>
      </c>
      <c r="CC369" s="40"/>
      <c r="CD369" s="40" t="s">
        <v>144</v>
      </c>
      <c r="CE369" s="40"/>
      <c r="CF369" s="40"/>
      <c r="CG369" s="40">
        <v>30</v>
      </c>
      <c r="CH369" s="40">
        <v>0</v>
      </c>
      <c r="CI369" s="24"/>
      <c r="CM369">
        <v>3</v>
      </c>
      <c r="CN369" s="40">
        <v>1</v>
      </c>
      <c r="CO369" s="24"/>
    </row>
    <row r="370" spans="1:93" x14ac:dyDescent="0.25">
      <c r="A370">
        <v>839</v>
      </c>
      <c r="B370" s="21">
        <v>43697</v>
      </c>
      <c r="C370">
        <v>452</v>
      </c>
      <c r="D370">
        <v>8</v>
      </c>
      <c r="E370" t="s">
        <v>244</v>
      </c>
      <c r="F370">
        <v>2</v>
      </c>
      <c r="G370">
        <v>3</v>
      </c>
      <c r="I370" t="s">
        <v>245</v>
      </c>
      <c r="J370" s="22">
        <f>COUNTIF($C$146:C514,C370)</f>
        <v>21</v>
      </c>
      <c r="K370" s="23"/>
      <c r="L370">
        <f>--_xlfn.CONCAT(M370:N370)</f>
        <v>8</v>
      </c>
      <c r="M370" s="24">
        <v>0</v>
      </c>
      <c r="N370" s="24">
        <v>8</v>
      </c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5">
        <v>4</v>
      </c>
      <c r="AK370" s="26">
        <v>7</v>
      </c>
      <c r="AL370" s="27"/>
      <c r="AM370" s="27"/>
      <c r="AN370" s="28"/>
      <c r="AO370" s="29"/>
      <c r="AP370" s="30">
        <v>1</v>
      </c>
      <c r="AQ370" s="27">
        <v>1</v>
      </c>
      <c r="AR370" s="31">
        <v>1</v>
      </c>
      <c r="AS370" s="29">
        <v>3</v>
      </c>
      <c r="AT370" s="30">
        <v>7</v>
      </c>
      <c r="AU370" s="25"/>
      <c r="AV370" s="27"/>
      <c r="AW370" s="31"/>
      <c r="AX370" s="29"/>
      <c r="AY370" s="32"/>
      <c r="AZ370" s="25"/>
      <c r="BA370" s="33">
        <v>4</v>
      </c>
      <c r="BB370" s="31">
        <v>3</v>
      </c>
      <c r="BC370" s="31">
        <v>1</v>
      </c>
      <c r="BD370" s="34">
        <f>--_xlfn.CONCAT(BB370:BC370)</f>
        <v>31</v>
      </c>
      <c r="BE370" s="26"/>
      <c r="BF370" s="26"/>
      <c r="BG370" s="26"/>
      <c r="BH370" s="27">
        <v>0</v>
      </c>
      <c r="BI370" s="27">
        <v>6</v>
      </c>
      <c r="BJ370" s="28">
        <f t="shared" si="53"/>
        <v>6</v>
      </c>
      <c r="BK370" s="32"/>
      <c r="BL370" s="32"/>
      <c r="BM370" s="35"/>
      <c r="BN370" s="29">
        <v>2</v>
      </c>
      <c r="BO370" s="25"/>
      <c r="BP370" s="36"/>
      <c r="BQ370" s="36"/>
      <c r="BR370" s="57">
        <v>33</v>
      </c>
      <c r="BS370" s="38" t="s">
        <v>141</v>
      </c>
      <c r="BT370" s="38" t="s">
        <v>86</v>
      </c>
      <c r="BU370" s="40" t="s">
        <v>142</v>
      </c>
      <c r="BV370" s="39" t="s">
        <v>143</v>
      </c>
      <c r="BW370" s="39">
        <v>31</v>
      </c>
      <c r="BX370" s="39"/>
      <c r="BY370" t="s">
        <v>154</v>
      </c>
      <c r="BZ370" s="39" t="s">
        <v>89</v>
      </c>
      <c r="CA370" s="40" t="s">
        <v>144</v>
      </c>
      <c r="CB370" s="40">
        <v>19</v>
      </c>
      <c r="CC370" s="40"/>
      <c r="CD370" s="40" t="s">
        <v>144</v>
      </c>
      <c r="CE370" s="40"/>
      <c r="CF370" s="40"/>
      <c r="CG370" s="40">
        <v>30</v>
      </c>
      <c r="CH370" s="40">
        <v>0</v>
      </c>
      <c r="CI370" s="24"/>
      <c r="CM370">
        <v>3</v>
      </c>
      <c r="CN370" s="40">
        <v>1</v>
      </c>
      <c r="CO370" s="24"/>
    </row>
    <row r="371" spans="1:93" x14ac:dyDescent="0.25">
      <c r="A371">
        <v>823</v>
      </c>
      <c r="B371" s="21">
        <v>43697</v>
      </c>
      <c r="C371">
        <v>452</v>
      </c>
      <c r="D371">
        <v>16</v>
      </c>
      <c r="E371" t="s">
        <v>244</v>
      </c>
      <c r="F371">
        <v>2</v>
      </c>
      <c r="G371">
        <v>3</v>
      </c>
      <c r="I371" t="s">
        <v>245</v>
      </c>
      <c r="J371" s="22">
        <f>COUNTIF($A$30:C426,C371)</f>
        <v>21</v>
      </c>
      <c r="K371" s="23"/>
      <c r="L371">
        <f>--_xlfn.CONCAT(M371:N371)</f>
        <v>16</v>
      </c>
      <c r="M371" s="24">
        <v>1</v>
      </c>
      <c r="N371" s="24">
        <v>6</v>
      </c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5">
        <v>5</v>
      </c>
      <c r="AK371" s="26"/>
      <c r="AL371" s="27"/>
      <c r="AM371" s="27"/>
      <c r="AN371" s="28"/>
      <c r="AO371" s="29"/>
      <c r="AP371" s="30">
        <v>1</v>
      </c>
      <c r="AQ371" s="27">
        <v>7</v>
      </c>
      <c r="AR371" s="31">
        <v>1</v>
      </c>
      <c r="AS371" s="29">
        <v>7</v>
      </c>
      <c r="AT371" s="30">
        <v>7</v>
      </c>
      <c r="AU371" s="25"/>
      <c r="AV371" s="27"/>
      <c r="AW371" s="31"/>
      <c r="AX371" s="29"/>
      <c r="AY371" s="32"/>
      <c r="AZ371" s="25"/>
      <c r="BA371" s="33"/>
      <c r="BB371" s="31"/>
      <c r="BC371" s="31"/>
      <c r="BD371" s="34"/>
      <c r="BE371" s="26"/>
      <c r="BF371" s="26"/>
      <c r="BG371" s="26"/>
      <c r="BH371" s="27">
        <v>0</v>
      </c>
      <c r="BI371" s="27">
        <v>6</v>
      </c>
      <c r="BJ371" s="28">
        <f t="shared" si="53"/>
        <v>6</v>
      </c>
      <c r="BK371" s="32"/>
      <c r="BL371" s="32"/>
      <c r="BM371" s="35"/>
      <c r="BN371" s="29">
        <v>2</v>
      </c>
      <c r="BO371" s="25">
        <v>3</v>
      </c>
      <c r="BP371" s="36"/>
      <c r="BQ371" s="36"/>
      <c r="BR371" s="57">
        <v>31</v>
      </c>
      <c r="BS371" s="38">
        <v>1</v>
      </c>
      <c r="BT371" s="38" t="s">
        <v>54</v>
      </c>
      <c r="BU371" s="40" t="s">
        <v>165</v>
      </c>
      <c r="BV371" s="24" t="s">
        <v>166</v>
      </c>
      <c r="BW371" s="24"/>
      <c r="BX371" s="24"/>
      <c r="BY371" s="24"/>
      <c r="BZ371" s="39" t="s">
        <v>57</v>
      </c>
      <c r="CA371" s="40">
        <v>5</v>
      </c>
      <c r="CB371" s="40">
        <v>5</v>
      </c>
      <c r="CC371" s="40"/>
      <c r="CD371" s="40">
        <v>5</v>
      </c>
      <c r="CE371" s="40"/>
      <c r="CF371" s="40"/>
      <c r="CG371" s="40">
        <v>20</v>
      </c>
      <c r="CH371" s="40">
        <v>9</v>
      </c>
      <c r="CI371" s="24"/>
      <c r="CL371" s="24"/>
      <c r="CM371">
        <v>3</v>
      </c>
      <c r="CN371" s="40">
        <v>1</v>
      </c>
      <c r="CO371" s="24"/>
    </row>
    <row r="372" spans="1:93" x14ac:dyDescent="0.25">
      <c r="A372">
        <v>825</v>
      </c>
      <c r="B372" s="21">
        <v>43697</v>
      </c>
      <c r="C372">
        <v>452</v>
      </c>
      <c r="D372">
        <v>17</v>
      </c>
      <c r="E372" t="s">
        <v>244</v>
      </c>
      <c r="F372">
        <v>2</v>
      </c>
      <c r="G372">
        <v>3</v>
      </c>
      <c r="H372">
        <v>452</v>
      </c>
      <c r="I372" t="s">
        <v>245</v>
      </c>
      <c r="J372" s="22">
        <f>COUNTIF($A$31:C426,C372)</f>
        <v>21</v>
      </c>
      <c r="K372" s="23">
        <v>3</v>
      </c>
      <c r="L372">
        <f>--_xlfn.CONCAT(M372:N372)</f>
        <v>17</v>
      </c>
      <c r="M372" s="24">
        <v>1</v>
      </c>
      <c r="N372" s="24">
        <v>7</v>
      </c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5">
        <v>5</v>
      </c>
      <c r="AK372" s="26"/>
      <c r="AL372" s="27"/>
      <c r="AM372" s="27"/>
      <c r="AN372" s="28"/>
      <c r="AO372" s="29"/>
      <c r="AP372" s="30">
        <v>1</v>
      </c>
      <c r="AQ372" s="27">
        <v>7</v>
      </c>
      <c r="AR372" s="31">
        <v>1</v>
      </c>
      <c r="AS372" s="29">
        <v>4</v>
      </c>
      <c r="AT372" s="30">
        <v>4</v>
      </c>
      <c r="AU372" s="25"/>
      <c r="AV372" s="27"/>
      <c r="AW372" s="31"/>
      <c r="AX372" s="29"/>
      <c r="AY372" s="32"/>
      <c r="AZ372" s="25"/>
      <c r="BA372" s="33"/>
      <c r="BB372" s="31"/>
      <c r="BC372" s="31"/>
      <c r="BD372" s="34"/>
      <c r="BE372" s="26"/>
      <c r="BF372" s="26"/>
      <c r="BG372" s="26"/>
      <c r="BH372" s="27">
        <v>0</v>
      </c>
      <c r="BI372" s="27">
        <v>6</v>
      </c>
      <c r="BJ372" s="28">
        <f t="shared" si="53"/>
        <v>6</v>
      </c>
      <c r="BK372" s="32"/>
      <c r="BL372" s="32"/>
      <c r="BM372" s="35"/>
      <c r="BN372" s="29">
        <v>2</v>
      </c>
      <c r="BO372" s="25">
        <v>3</v>
      </c>
      <c r="BP372" s="36"/>
      <c r="BQ372" s="36"/>
      <c r="BR372" s="57">
        <v>31</v>
      </c>
      <c r="BS372" s="38">
        <v>1</v>
      </c>
      <c r="BT372" s="38" t="s">
        <v>54</v>
      </c>
      <c r="BU372" s="40" t="s">
        <v>165</v>
      </c>
      <c r="BV372" s="24" t="s">
        <v>166</v>
      </c>
      <c r="BW372" s="24"/>
      <c r="BX372" s="24"/>
      <c r="BY372" s="24"/>
      <c r="BZ372" s="39" t="s">
        <v>57</v>
      </c>
      <c r="CA372" s="40">
        <v>5</v>
      </c>
      <c r="CB372" s="40">
        <v>5</v>
      </c>
      <c r="CC372" s="40"/>
      <c r="CD372" s="40">
        <v>5</v>
      </c>
      <c r="CE372" s="40"/>
      <c r="CF372" s="40"/>
      <c r="CG372" s="40">
        <v>20</v>
      </c>
      <c r="CH372" s="40">
        <v>9</v>
      </c>
      <c r="CI372" s="24"/>
      <c r="CL372" s="24"/>
      <c r="CM372">
        <v>3</v>
      </c>
      <c r="CN372" s="40">
        <v>1</v>
      </c>
      <c r="CO372" s="24"/>
    </row>
    <row r="373" spans="1:93" x14ac:dyDescent="0.25">
      <c r="A373">
        <v>266</v>
      </c>
      <c r="B373" s="21">
        <v>43667</v>
      </c>
      <c r="C373">
        <v>166</v>
      </c>
      <c r="D373">
        <v>85</v>
      </c>
      <c r="E373" t="s">
        <v>242</v>
      </c>
      <c r="F373">
        <v>2</v>
      </c>
      <c r="G373">
        <v>2</v>
      </c>
      <c r="H373">
        <v>166</v>
      </c>
      <c r="I373" t="s">
        <v>246</v>
      </c>
      <c r="J373" s="22">
        <f>COUNTIF($C$90:C568,C373)</f>
        <v>8</v>
      </c>
      <c r="K373" s="23">
        <v>1</v>
      </c>
      <c r="L373">
        <f>--_xlfn.CONCAT(M373:O373)</f>
        <v>85</v>
      </c>
      <c r="M373" s="24">
        <v>8</v>
      </c>
      <c r="N373" s="24">
        <v>5</v>
      </c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5">
        <v>1</v>
      </c>
      <c r="AK373" s="26">
        <v>1</v>
      </c>
      <c r="AL373" s="27">
        <v>3</v>
      </c>
      <c r="AM373" s="27">
        <v>2</v>
      </c>
      <c r="AN373" s="28">
        <f>--_xlfn.CONCAT(AL373:AM373)</f>
        <v>32</v>
      </c>
      <c r="AO373" s="29">
        <v>2</v>
      </c>
      <c r="AP373" s="30">
        <v>1</v>
      </c>
      <c r="AQ373" s="27">
        <v>1</v>
      </c>
      <c r="AR373" s="31">
        <v>1</v>
      </c>
      <c r="AS373" s="29">
        <v>6</v>
      </c>
      <c r="AT373" s="30">
        <v>6</v>
      </c>
      <c r="AU373" s="25"/>
      <c r="AV373" s="27"/>
      <c r="AW373" s="31"/>
      <c r="AX373" s="29"/>
      <c r="AY373" s="32"/>
      <c r="AZ373" s="25"/>
      <c r="BA373" s="33">
        <v>4</v>
      </c>
      <c r="BB373" s="31">
        <v>3</v>
      </c>
      <c r="BC373" s="31">
        <v>1</v>
      </c>
      <c r="BD373" s="34">
        <f>--_xlfn.CONCAT(BB373:BC373)</f>
        <v>31</v>
      </c>
      <c r="BE373" s="26"/>
      <c r="BF373" s="26"/>
      <c r="BG373" s="26"/>
      <c r="BH373" s="27">
        <v>0</v>
      </c>
      <c r="BI373" s="27">
        <v>7</v>
      </c>
      <c r="BJ373" s="28">
        <f t="shared" si="53"/>
        <v>7</v>
      </c>
      <c r="BK373" s="32">
        <v>2</v>
      </c>
      <c r="BL373" s="32">
        <v>8</v>
      </c>
      <c r="BM373" s="35">
        <f>--_xlfn.CONCAT(BK373:BL373)</f>
        <v>28</v>
      </c>
      <c r="BN373" s="29">
        <v>2</v>
      </c>
      <c r="BO373" s="25"/>
      <c r="BP373" s="36">
        <v>1</v>
      </c>
      <c r="BQ373" s="36">
        <v>5</v>
      </c>
      <c r="BR373" s="37">
        <f>--_xlfn.CONCAT(BP373:BQ373)</f>
        <v>15</v>
      </c>
      <c r="BS373" s="38">
        <v>8</v>
      </c>
      <c r="BT373" s="38" t="s">
        <v>86</v>
      </c>
      <c r="BU373" s="40" t="s">
        <v>150</v>
      </c>
      <c r="BV373" s="39" t="s">
        <v>151</v>
      </c>
      <c r="BW373" s="39">
        <v>31</v>
      </c>
      <c r="BX373" s="39"/>
      <c r="BY373" t="s">
        <v>154</v>
      </c>
      <c r="BZ373" s="39" t="s">
        <v>89</v>
      </c>
      <c r="CA373" s="40" t="s">
        <v>152</v>
      </c>
      <c r="CB373" s="40">
        <v>14</v>
      </c>
      <c r="CC373" s="40"/>
      <c r="CD373" s="40" t="s">
        <v>152</v>
      </c>
      <c r="CE373" s="40"/>
      <c r="CF373" s="40"/>
      <c r="CG373" s="40">
        <v>26</v>
      </c>
      <c r="CH373" s="40">
        <v>19</v>
      </c>
      <c r="CI373" s="24"/>
      <c r="CM373">
        <v>2</v>
      </c>
      <c r="CN373" s="40">
        <v>1</v>
      </c>
    </row>
    <row r="374" spans="1:93" x14ac:dyDescent="0.25">
      <c r="A374">
        <v>275</v>
      </c>
      <c r="B374" s="21">
        <v>43667</v>
      </c>
      <c r="C374">
        <v>170</v>
      </c>
      <c r="D374">
        <v>12</v>
      </c>
      <c r="E374" t="s">
        <v>242</v>
      </c>
      <c r="F374">
        <v>2</v>
      </c>
      <c r="G374">
        <v>2</v>
      </c>
      <c r="H374">
        <v>170</v>
      </c>
      <c r="I374" t="s">
        <v>247</v>
      </c>
      <c r="J374" s="22">
        <f>COUNTIF($C$97:C564,C374)</f>
        <v>2</v>
      </c>
      <c r="K374" s="23">
        <v>2</v>
      </c>
      <c r="L374">
        <f>--_xlfn.CONCAT(M374:O374)</f>
        <v>12</v>
      </c>
      <c r="M374" s="24">
        <v>1</v>
      </c>
      <c r="N374" s="24">
        <v>2</v>
      </c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5">
        <v>4</v>
      </c>
      <c r="AK374" s="26">
        <v>7</v>
      </c>
      <c r="AL374" s="27"/>
      <c r="AM374" s="27"/>
      <c r="AN374" s="28"/>
      <c r="AO374" s="29"/>
      <c r="AP374" s="30">
        <v>1</v>
      </c>
      <c r="AQ374" s="27">
        <v>1</v>
      </c>
      <c r="AR374" s="31">
        <v>1</v>
      </c>
      <c r="AS374" s="29">
        <v>3</v>
      </c>
      <c r="AT374" s="30">
        <v>3</v>
      </c>
      <c r="AU374" s="25"/>
      <c r="AV374" s="27"/>
      <c r="AW374" s="31"/>
      <c r="AX374" s="29"/>
      <c r="AY374" s="32"/>
      <c r="AZ374" s="25"/>
      <c r="BA374" s="33">
        <v>4</v>
      </c>
      <c r="BB374" s="31">
        <v>1</v>
      </c>
      <c r="BC374" s="31">
        <v>8</v>
      </c>
      <c r="BD374" s="34">
        <f>--_xlfn.CONCAT(BB374:BC374)</f>
        <v>18</v>
      </c>
      <c r="BE374" s="26"/>
      <c r="BF374" s="26"/>
      <c r="BG374" s="26"/>
      <c r="BH374" s="27">
        <v>0</v>
      </c>
      <c r="BI374" s="27">
        <v>7</v>
      </c>
      <c r="BJ374" s="28">
        <f t="shared" si="53"/>
        <v>7</v>
      </c>
      <c r="BK374" s="32"/>
      <c r="BL374" s="32"/>
      <c r="BM374" s="35"/>
      <c r="BN374" s="29">
        <v>2</v>
      </c>
      <c r="BO374" s="25"/>
      <c r="BP374" s="36">
        <v>1</v>
      </c>
      <c r="BQ374" s="36">
        <v>6</v>
      </c>
      <c r="BR374" s="37">
        <f>--_xlfn.CONCAT(BP374:BQ374)</f>
        <v>16</v>
      </c>
      <c r="BS374" s="38">
        <v>9</v>
      </c>
      <c r="BT374" s="38" t="s">
        <v>86</v>
      </c>
      <c r="BU374" s="40" t="s">
        <v>127</v>
      </c>
      <c r="BV374" s="39" t="s">
        <v>128</v>
      </c>
      <c r="BW374" s="51">
        <v>18</v>
      </c>
      <c r="BX374" s="51" t="s">
        <v>110</v>
      </c>
      <c r="BY374" s="58" t="s">
        <v>155</v>
      </c>
      <c r="BZ374" s="39" t="s">
        <v>129</v>
      </c>
      <c r="CA374" s="40">
        <v>13</v>
      </c>
      <c r="CB374" s="40">
        <v>13</v>
      </c>
      <c r="CC374" s="40"/>
      <c r="CD374" s="40">
        <v>13</v>
      </c>
      <c r="CE374" s="40"/>
      <c r="CF374" s="40"/>
      <c r="CG374" s="40">
        <v>25</v>
      </c>
      <c r="CH374" s="40">
        <v>17</v>
      </c>
      <c r="CI374" s="24"/>
      <c r="CK374" t="s">
        <v>130</v>
      </c>
      <c r="CM374">
        <v>2</v>
      </c>
      <c r="CN374" s="40">
        <v>2</v>
      </c>
    </row>
    <row r="375" spans="1:93" x14ac:dyDescent="0.25">
      <c r="A375">
        <v>661</v>
      </c>
      <c r="B375" s="21">
        <v>43691</v>
      </c>
      <c r="C375">
        <v>387</v>
      </c>
      <c r="D375">
        <v>6</v>
      </c>
      <c r="E375" t="s">
        <v>236</v>
      </c>
      <c r="F375">
        <v>2</v>
      </c>
      <c r="G375">
        <v>3</v>
      </c>
      <c r="H375">
        <v>387</v>
      </c>
      <c r="I375" t="s">
        <v>248</v>
      </c>
      <c r="L375">
        <f t="shared" ref="L375:L381" si="54">--_xlfn.CONCAT(M375:N375)</f>
        <v>6</v>
      </c>
      <c r="M375" s="24">
        <v>0</v>
      </c>
      <c r="N375" s="24">
        <v>6</v>
      </c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5">
        <v>4</v>
      </c>
      <c r="AK375" s="26"/>
      <c r="AL375" s="27"/>
      <c r="AM375" s="27"/>
      <c r="AN375" s="28"/>
      <c r="AO375" s="29"/>
      <c r="AP375" s="30">
        <v>1</v>
      </c>
      <c r="AQ375" s="27">
        <v>6</v>
      </c>
      <c r="AR375" s="31">
        <v>1</v>
      </c>
      <c r="AS375" s="29">
        <v>2</v>
      </c>
      <c r="AT375" s="30">
        <v>2</v>
      </c>
      <c r="AU375" s="25"/>
      <c r="AV375" s="27"/>
      <c r="AW375" s="31"/>
      <c r="AX375" s="29"/>
      <c r="AY375" s="32"/>
      <c r="AZ375" s="25"/>
      <c r="BA375" s="33">
        <v>5</v>
      </c>
      <c r="BB375" s="31">
        <v>5</v>
      </c>
      <c r="BC375" s="31">
        <v>3</v>
      </c>
      <c r="BD375" s="34">
        <f>--_xlfn.CONCAT(BB375:BC375)</f>
        <v>53</v>
      </c>
      <c r="BE375" s="26"/>
      <c r="BF375" s="26"/>
      <c r="BG375" s="26"/>
      <c r="BH375" s="27">
        <v>0</v>
      </c>
      <c r="BI375" s="27">
        <v>7</v>
      </c>
      <c r="BJ375" s="28">
        <f t="shared" si="53"/>
        <v>7</v>
      </c>
      <c r="BK375" s="32"/>
      <c r="BL375" s="32"/>
      <c r="BM375" s="35"/>
      <c r="BN375" s="29">
        <v>2</v>
      </c>
      <c r="BO375" s="25"/>
      <c r="BP375" s="36"/>
      <c r="BQ375" s="36"/>
      <c r="BR375" s="37">
        <v>39</v>
      </c>
      <c r="BS375" s="24"/>
      <c r="BT375" s="24"/>
      <c r="BU375" t="s">
        <v>249</v>
      </c>
      <c r="BV375" s="24" t="s">
        <v>250</v>
      </c>
      <c r="BW375" s="24">
        <v>53</v>
      </c>
      <c r="BX375" s="24"/>
      <c r="BY375" t="s">
        <v>251</v>
      </c>
      <c r="BZ375" s="24" t="s">
        <v>252</v>
      </c>
      <c r="CA375" s="40" t="s">
        <v>252</v>
      </c>
      <c r="CB375" s="40">
        <v>27</v>
      </c>
      <c r="CC375" s="40"/>
      <c r="CD375" s="40" t="s">
        <v>252</v>
      </c>
      <c r="CE375" s="40"/>
      <c r="CF375" s="40"/>
      <c r="CG375" s="40"/>
      <c r="CH375" s="40"/>
      <c r="CI375" s="24"/>
      <c r="CJ375" s="24" t="s">
        <v>253</v>
      </c>
      <c r="CM375">
        <v>3</v>
      </c>
      <c r="CN375" s="40">
        <v>1</v>
      </c>
    </row>
    <row r="376" spans="1:93" x14ac:dyDescent="0.25">
      <c r="A376">
        <v>824</v>
      </c>
      <c r="B376" s="21">
        <v>43697</v>
      </c>
      <c r="C376">
        <v>452</v>
      </c>
      <c r="D376">
        <v>17</v>
      </c>
      <c r="E376" t="s">
        <v>244</v>
      </c>
      <c r="F376">
        <v>2</v>
      </c>
      <c r="G376">
        <v>3</v>
      </c>
      <c r="I376" t="s">
        <v>245</v>
      </c>
      <c r="J376" s="22">
        <f>COUNTIF($A$82:C379,C376)</f>
        <v>6</v>
      </c>
      <c r="K376" s="23"/>
      <c r="L376">
        <f t="shared" si="54"/>
        <v>17</v>
      </c>
      <c r="M376" s="24">
        <v>1</v>
      </c>
      <c r="N376" s="24">
        <v>7</v>
      </c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5">
        <v>5</v>
      </c>
      <c r="AK376" s="26"/>
      <c r="AL376" s="27"/>
      <c r="AM376" s="27"/>
      <c r="AN376" s="28"/>
      <c r="AO376" s="29" t="s">
        <v>217</v>
      </c>
      <c r="AP376" s="30">
        <v>1</v>
      </c>
      <c r="AQ376" s="27">
        <v>5</v>
      </c>
      <c r="AR376" s="31">
        <v>1</v>
      </c>
      <c r="AS376" s="29">
        <v>5</v>
      </c>
      <c r="AT376" s="30">
        <v>5</v>
      </c>
      <c r="AU376" s="25"/>
      <c r="AV376" s="27"/>
      <c r="AW376" s="31"/>
      <c r="AX376" s="29"/>
      <c r="AY376" s="32"/>
      <c r="AZ376" s="25"/>
      <c r="BA376" s="33"/>
      <c r="BB376" s="31"/>
      <c r="BC376" s="31"/>
      <c r="BD376" s="34"/>
      <c r="BE376" s="26"/>
      <c r="BF376" s="26"/>
      <c r="BG376" s="26"/>
      <c r="BH376" s="27">
        <v>0</v>
      </c>
      <c r="BI376" s="27">
        <v>7</v>
      </c>
      <c r="BJ376" s="28">
        <f t="shared" si="53"/>
        <v>7</v>
      </c>
      <c r="BK376" s="32"/>
      <c r="BL376" s="32"/>
      <c r="BM376" s="35"/>
      <c r="BN376" s="29">
        <v>2</v>
      </c>
      <c r="BO376" s="25">
        <v>4</v>
      </c>
      <c r="BP376" s="36"/>
      <c r="BQ376" s="36"/>
      <c r="BR376" s="57">
        <v>31</v>
      </c>
      <c r="BS376" s="38">
        <v>1</v>
      </c>
      <c r="BT376" s="38" t="s">
        <v>54</v>
      </c>
      <c r="BU376" s="40" t="s">
        <v>165</v>
      </c>
      <c r="BV376" s="24" t="s">
        <v>166</v>
      </c>
      <c r="BW376" s="24"/>
      <c r="BX376" s="24"/>
      <c r="BY376" s="24"/>
      <c r="BZ376" s="39" t="s">
        <v>57</v>
      </c>
      <c r="CA376" s="40">
        <v>5</v>
      </c>
      <c r="CB376" s="40">
        <v>5</v>
      </c>
      <c r="CC376" s="40"/>
      <c r="CD376" s="40">
        <v>5</v>
      </c>
      <c r="CE376" s="40"/>
      <c r="CF376" s="40"/>
      <c r="CG376" s="40">
        <v>20</v>
      </c>
      <c r="CH376" s="40">
        <v>9</v>
      </c>
      <c r="CI376" s="24"/>
      <c r="CL376" s="24"/>
      <c r="CM376">
        <v>3</v>
      </c>
      <c r="CN376" s="40">
        <v>1</v>
      </c>
      <c r="CO376" s="24"/>
    </row>
    <row r="377" spans="1:93" x14ac:dyDescent="0.25">
      <c r="A377">
        <v>662</v>
      </c>
      <c r="B377" s="21">
        <v>43691</v>
      </c>
      <c r="C377">
        <v>387</v>
      </c>
      <c r="D377">
        <v>8</v>
      </c>
      <c r="E377" t="s">
        <v>236</v>
      </c>
      <c r="F377">
        <v>2</v>
      </c>
      <c r="G377">
        <v>3</v>
      </c>
      <c r="H377">
        <v>387</v>
      </c>
      <c r="I377" t="s">
        <v>248</v>
      </c>
      <c r="J377" s="22">
        <f>COUNTIF($C369:C$722,C377)</f>
        <v>12</v>
      </c>
      <c r="K377" s="23">
        <v>1</v>
      </c>
      <c r="L377">
        <f t="shared" si="54"/>
        <v>8</v>
      </c>
      <c r="M377" s="24">
        <v>0</v>
      </c>
      <c r="N377" s="24">
        <v>8</v>
      </c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5">
        <v>1</v>
      </c>
      <c r="AK377" s="26">
        <v>1</v>
      </c>
      <c r="AL377" s="27">
        <v>0</v>
      </c>
      <c r="AM377" s="27">
        <v>2</v>
      </c>
      <c r="AN377" s="28">
        <f t="shared" ref="AN377:AN384" si="55">--_xlfn.CONCAT(AL377:AM377)</f>
        <v>2</v>
      </c>
      <c r="AO377" s="29">
        <v>3</v>
      </c>
      <c r="AP377" s="30">
        <v>1</v>
      </c>
      <c r="AQ377" s="27">
        <v>3</v>
      </c>
      <c r="AR377" s="31">
        <v>1</v>
      </c>
      <c r="AS377" s="29">
        <v>3</v>
      </c>
      <c r="AT377" s="30">
        <v>2</v>
      </c>
      <c r="AU377" s="25"/>
      <c r="AV377" s="27"/>
      <c r="AW377" s="31"/>
      <c r="AX377" s="29"/>
      <c r="AY377" s="32"/>
      <c r="AZ377" s="25"/>
      <c r="BA377" s="33"/>
      <c r="BB377" s="31"/>
      <c r="BC377" s="31"/>
      <c r="BD377" s="34"/>
      <c r="BE377" s="26"/>
      <c r="BF377" s="26"/>
      <c r="BG377" s="26"/>
      <c r="BH377" s="27">
        <v>0</v>
      </c>
      <c r="BI377" s="27">
        <v>8</v>
      </c>
      <c r="BJ377" s="28">
        <f t="shared" si="53"/>
        <v>8</v>
      </c>
      <c r="BK377" s="32">
        <v>1</v>
      </c>
      <c r="BL377" s="32">
        <v>5</v>
      </c>
      <c r="BM377" s="35">
        <f t="shared" ref="BM377:BM383" si="56">--_xlfn.CONCAT(BK377:BL377)</f>
        <v>15</v>
      </c>
      <c r="BN377" s="29">
        <v>2</v>
      </c>
      <c r="BO377" s="25"/>
      <c r="BP377" s="36">
        <v>0</v>
      </c>
      <c r="BQ377" s="36">
        <v>8</v>
      </c>
      <c r="BR377" s="37">
        <f t="shared" ref="BR377:BR384" si="57">--_xlfn.CONCAT(BP377:BQ377)</f>
        <v>8</v>
      </c>
      <c r="BS377" s="38">
        <v>1</v>
      </c>
      <c r="BT377" s="38" t="s">
        <v>54</v>
      </c>
      <c r="BU377" s="40" t="s">
        <v>81</v>
      </c>
      <c r="BV377" s="39" t="s">
        <v>82</v>
      </c>
      <c r="BW377" s="39"/>
      <c r="BX377" s="39"/>
      <c r="BY377" s="39"/>
      <c r="BZ377" s="39" t="s">
        <v>83</v>
      </c>
      <c r="CA377" s="40">
        <v>3</v>
      </c>
      <c r="CB377" s="40">
        <v>3</v>
      </c>
      <c r="CC377" s="40"/>
      <c r="CD377" s="40">
        <v>3</v>
      </c>
      <c r="CE377" s="40"/>
      <c r="CF377" s="40"/>
      <c r="CG377" s="40">
        <v>18</v>
      </c>
      <c r="CH377" s="40">
        <v>9</v>
      </c>
      <c r="CI377" s="24"/>
      <c r="CJ377" s="24"/>
      <c r="CM377">
        <v>3</v>
      </c>
      <c r="CN377" s="40">
        <v>1</v>
      </c>
      <c r="CO377" s="24"/>
    </row>
    <row r="378" spans="1:93" x14ac:dyDescent="0.25">
      <c r="A378">
        <v>688</v>
      </c>
      <c r="B378" s="21">
        <v>43692</v>
      </c>
      <c r="C378">
        <v>403</v>
      </c>
      <c r="D378">
        <v>16</v>
      </c>
      <c r="E378" t="s">
        <v>236</v>
      </c>
      <c r="F378">
        <v>2</v>
      </c>
      <c r="G378">
        <v>3</v>
      </c>
      <c r="H378">
        <v>403</v>
      </c>
      <c r="I378" t="s">
        <v>241</v>
      </c>
      <c r="J378" s="22">
        <f>COUNTIF($C368:C$754,C378)</f>
        <v>3</v>
      </c>
      <c r="K378" s="23">
        <v>1</v>
      </c>
      <c r="L378">
        <f t="shared" si="54"/>
        <v>16</v>
      </c>
      <c r="M378" s="24">
        <v>1</v>
      </c>
      <c r="N378" s="24">
        <v>6</v>
      </c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5">
        <v>1</v>
      </c>
      <c r="AK378" s="26">
        <v>1</v>
      </c>
      <c r="AL378" s="27">
        <v>0</v>
      </c>
      <c r="AM378" s="27">
        <v>1</v>
      </c>
      <c r="AN378" s="28">
        <f t="shared" si="55"/>
        <v>1</v>
      </c>
      <c r="AO378" s="29">
        <v>1</v>
      </c>
      <c r="AP378" s="30">
        <v>1</v>
      </c>
      <c r="AQ378" s="27">
        <v>6</v>
      </c>
      <c r="AR378" s="31">
        <v>1</v>
      </c>
      <c r="AS378" s="29">
        <v>4</v>
      </c>
      <c r="AT378" s="30">
        <v>7</v>
      </c>
      <c r="AU378" s="25"/>
      <c r="AV378" s="27"/>
      <c r="AW378" s="31"/>
      <c r="AX378" s="29"/>
      <c r="AY378" s="32"/>
      <c r="AZ378" s="25"/>
      <c r="BA378" s="33"/>
      <c r="BB378" s="31"/>
      <c r="BC378" s="31"/>
      <c r="BD378" s="34"/>
      <c r="BE378" s="26"/>
      <c r="BF378" s="26"/>
      <c r="BG378" s="26"/>
      <c r="BH378" s="27">
        <v>0</v>
      </c>
      <c r="BI378" s="27">
        <v>8</v>
      </c>
      <c r="BJ378" s="28">
        <f t="shared" si="53"/>
        <v>8</v>
      </c>
      <c r="BK378" s="32">
        <v>2</v>
      </c>
      <c r="BL378" s="32">
        <v>1</v>
      </c>
      <c r="BM378" s="35">
        <f t="shared" si="56"/>
        <v>21</v>
      </c>
      <c r="BN378" s="29">
        <v>2</v>
      </c>
      <c r="BO378" s="25"/>
      <c r="BP378" s="36">
        <v>0</v>
      </c>
      <c r="BQ378" s="36">
        <v>8</v>
      </c>
      <c r="BR378" s="37">
        <f t="shared" si="57"/>
        <v>8</v>
      </c>
      <c r="BS378" s="38">
        <v>1</v>
      </c>
      <c r="BT378" s="38" t="s">
        <v>54</v>
      </c>
      <c r="BU378" s="40" t="s">
        <v>81</v>
      </c>
      <c r="BV378" s="39" t="s">
        <v>82</v>
      </c>
      <c r="BW378" s="39"/>
      <c r="BX378" s="39"/>
      <c r="BY378" s="39"/>
      <c r="BZ378" s="39" t="s">
        <v>83</v>
      </c>
      <c r="CA378" s="40">
        <v>3</v>
      </c>
      <c r="CB378" s="40">
        <v>3</v>
      </c>
      <c r="CC378" s="40"/>
      <c r="CD378" s="40">
        <v>3</v>
      </c>
      <c r="CE378" s="40"/>
      <c r="CF378" s="40"/>
      <c r="CG378" s="40">
        <v>18</v>
      </c>
      <c r="CH378" s="40">
        <v>9</v>
      </c>
      <c r="CI378" s="24"/>
      <c r="CJ378" s="24"/>
      <c r="CM378">
        <v>3</v>
      </c>
      <c r="CN378" s="39">
        <v>2</v>
      </c>
      <c r="CO378" s="24"/>
    </row>
    <row r="379" spans="1:93" x14ac:dyDescent="0.25">
      <c r="A379">
        <v>678</v>
      </c>
      <c r="B379" s="21">
        <v>43692</v>
      </c>
      <c r="C379">
        <v>399</v>
      </c>
      <c r="D379">
        <v>5</v>
      </c>
      <c r="E379" t="s">
        <v>236</v>
      </c>
      <c r="F379">
        <v>2</v>
      </c>
      <c r="G379">
        <v>3</v>
      </c>
      <c r="H379">
        <v>399</v>
      </c>
      <c r="I379" t="s">
        <v>237</v>
      </c>
      <c r="J379" s="22">
        <f>COUNTIF($A$76:C439,C379)</f>
        <v>2</v>
      </c>
      <c r="K379" s="23">
        <v>2</v>
      </c>
      <c r="L379">
        <f t="shared" si="54"/>
        <v>5</v>
      </c>
      <c r="M379" s="24">
        <v>0</v>
      </c>
      <c r="N379" s="24">
        <v>5</v>
      </c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5">
        <v>1</v>
      </c>
      <c r="AK379" s="26">
        <v>1</v>
      </c>
      <c r="AL379" s="27">
        <v>3</v>
      </c>
      <c r="AM379" s="27">
        <v>8</v>
      </c>
      <c r="AN379" s="28">
        <f t="shared" si="55"/>
        <v>38</v>
      </c>
      <c r="AO379" s="29">
        <v>1</v>
      </c>
      <c r="AP379" s="30">
        <v>1</v>
      </c>
      <c r="AQ379" s="27">
        <v>5</v>
      </c>
      <c r="AR379" s="31">
        <v>1</v>
      </c>
      <c r="AS379" s="29">
        <v>2</v>
      </c>
      <c r="AT379" s="30">
        <v>2</v>
      </c>
      <c r="AU379" s="25"/>
      <c r="AV379" s="27"/>
      <c r="AW379" s="31"/>
      <c r="AX379" s="29"/>
      <c r="AY379" s="32"/>
      <c r="AZ379" s="25"/>
      <c r="BA379" s="33"/>
      <c r="BB379" s="31"/>
      <c r="BC379" s="31"/>
      <c r="BD379" s="34"/>
      <c r="BE379" s="26"/>
      <c r="BF379" s="26"/>
      <c r="BG379" s="26"/>
      <c r="BH379" s="27">
        <v>0</v>
      </c>
      <c r="BI379" s="27">
        <v>8</v>
      </c>
      <c r="BJ379" s="28">
        <f t="shared" si="53"/>
        <v>8</v>
      </c>
      <c r="BK379" s="32">
        <v>2</v>
      </c>
      <c r="BL379" s="32">
        <v>5</v>
      </c>
      <c r="BM379" s="35">
        <f t="shared" si="56"/>
        <v>25</v>
      </c>
      <c r="BN379" s="29">
        <v>2</v>
      </c>
      <c r="BO379" s="25"/>
      <c r="BP379" s="36">
        <v>2</v>
      </c>
      <c r="BQ379" s="36">
        <v>6</v>
      </c>
      <c r="BR379" s="37">
        <f t="shared" si="57"/>
        <v>26</v>
      </c>
      <c r="BS379" s="38">
        <v>1</v>
      </c>
      <c r="BT379" s="38" t="s">
        <v>54</v>
      </c>
      <c r="BU379" t="s">
        <v>55</v>
      </c>
      <c r="BV379" s="24" t="s">
        <v>56</v>
      </c>
      <c r="BW379" s="24"/>
      <c r="BX379" s="24"/>
      <c r="BY379" s="24"/>
      <c r="BZ379" s="39" t="s">
        <v>57</v>
      </c>
      <c r="CA379" s="40">
        <v>5</v>
      </c>
      <c r="CB379" s="40">
        <v>5</v>
      </c>
      <c r="CC379" s="40"/>
      <c r="CD379" s="40">
        <v>5</v>
      </c>
      <c r="CE379" s="40"/>
      <c r="CF379" s="40"/>
      <c r="CG379" s="40">
        <v>20</v>
      </c>
      <c r="CH379" s="40">
        <v>9</v>
      </c>
      <c r="CI379" s="24"/>
      <c r="CM379">
        <v>3</v>
      </c>
      <c r="CN379" s="40">
        <v>2</v>
      </c>
    </row>
    <row r="380" spans="1:93" x14ac:dyDescent="0.25">
      <c r="A380">
        <v>830</v>
      </c>
      <c r="B380" s="21">
        <v>43697</v>
      </c>
      <c r="C380">
        <v>452</v>
      </c>
      <c r="D380">
        <v>26</v>
      </c>
      <c r="E380" t="s">
        <v>244</v>
      </c>
      <c r="F380">
        <v>2</v>
      </c>
      <c r="G380">
        <v>3</v>
      </c>
      <c r="I380" t="s">
        <v>245</v>
      </c>
      <c r="J380" s="22">
        <f>COUNTIF($C376:C$754,C380)</f>
        <v>17</v>
      </c>
      <c r="K380" s="23"/>
      <c r="L380">
        <f t="shared" si="54"/>
        <v>26</v>
      </c>
      <c r="M380" s="24">
        <v>2</v>
      </c>
      <c r="N380" s="24">
        <v>6</v>
      </c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5">
        <v>1</v>
      </c>
      <c r="AK380" s="26">
        <v>1</v>
      </c>
      <c r="AL380" s="27">
        <v>0</v>
      </c>
      <c r="AM380" s="27">
        <v>2</v>
      </c>
      <c r="AN380" s="28">
        <f t="shared" si="55"/>
        <v>2</v>
      </c>
      <c r="AO380" s="29">
        <v>1</v>
      </c>
      <c r="AP380" s="30">
        <v>1</v>
      </c>
      <c r="AQ380" s="27">
        <v>1</v>
      </c>
      <c r="AR380" s="31">
        <v>1</v>
      </c>
      <c r="AS380" s="29">
        <v>6</v>
      </c>
      <c r="AT380" s="30">
        <v>6</v>
      </c>
      <c r="AU380" s="25"/>
      <c r="AV380" s="27"/>
      <c r="AW380" s="31"/>
      <c r="AX380" s="29"/>
      <c r="AY380" s="32"/>
      <c r="AZ380" s="25"/>
      <c r="BA380" s="33"/>
      <c r="BB380" s="31"/>
      <c r="BC380" s="31"/>
      <c r="BD380" s="34"/>
      <c r="BE380" s="26"/>
      <c r="BF380" s="26"/>
      <c r="BG380" s="26"/>
      <c r="BH380" s="27">
        <v>0</v>
      </c>
      <c r="BI380" s="27">
        <v>8</v>
      </c>
      <c r="BJ380" s="28">
        <f t="shared" si="53"/>
        <v>8</v>
      </c>
      <c r="BK380" s="32">
        <v>2</v>
      </c>
      <c r="BL380" s="32">
        <v>5</v>
      </c>
      <c r="BM380" s="35">
        <f t="shared" si="56"/>
        <v>25</v>
      </c>
      <c r="BN380" s="29">
        <v>2</v>
      </c>
      <c r="BO380" s="25"/>
      <c r="BP380" s="36">
        <v>0</v>
      </c>
      <c r="BQ380" s="36">
        <v>8</v>
      </c>
      <c r="BR380" s="37">
        <f t="shared" si="57"/>
        <v>8</v>
      </c>
      <c r="BS380" s="38">
        <v>1</v>
      </c>
      <c r="BT380" s="38" t="s">
        <v>54</v>
      </c>
      <c r="BU380" s="40" t="s">
        <v>81</v>
      </c>
      <c r="BV380" s="39" t="s">
        <v>82</v>
      </c>
      <c r="BW380" s="39"/>
      <c r="BX380" s="39"/>
      <c r="BY380" s="39"/>
      <c r="BZ380" s="39" t="s">
        <v>83</v>
      </c>
      <c r="CA380" s="40">
        <v>3</v>
      </c>
      <c r="CB380" s="40">
        <v>3</v>
      </c>
      <c r="CC380" s="40"/>
      <c r="CD380" s="40">
        <v>3</v>
      </c>
      <c r="CE380" s="40"/>
      <c r="CF380" s="40"/>
      <c r="CG380" s="40">
        <v>18</v>
      </c>
      <c r="CH380" s="40">
        <v>9</v>
      </c>
      <c r="CI380" s="24"/>
      <c r="CJ380" s="24"/>
      <c r="CM380">
        <v>3</v>
      </c>
      <c r="CN380" s="40">
        <v>1</v>
      </c>
      <c r="CO380" s="24"/>
    </row>
    <row r="381" spans="1:93" x14ac:dyDescent="0.25">
      <c r="A381">
        <v>827</v>
      </c>
      <c r="B381" s="21">
        <v>43697</v>
      </c>
      <c r="C381">
        <v>452</v>
      </c>
      <c r="D381">
        <v>20</v>
      </c>
      <c r="E381" t="s">
        <v>244</v>
      </c>
      <c r="F381">
        <v>2</v>
      </c>
      <c r="G381">
        <v>3</v>
      </c>
      <c r="H381">
        <v>452</v>
      </c>
      <c r="I381" t="s">
        <v>245</v>
      </c>
      <c r="J381" s="22">
        <f>COUNTIF($A$136:C381,C381)</f>
        <v>8</v>
      </c>
      <c r="K381" s="23">
        <v>1</v>
      </c>
      <c r="L381">
        <f t="shared" si="54"/>
        <v>20</v>
      </c>
      <c r="M381" s="24">
        <v>2</v>
      </c>
      <c r="N381" s="24">
        <v>0</v>
      </c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5">
        <v>1</v>
      </c>
      <c r="AK381" s="26">
        <v>1</v>
      </c>
      <c r="AL381" s="27">
        <v>3</v>
      </c>
      <c r="AM381" s="27">
        <v>8</v>
      </c>
      <c r="AN381" s="28">
        <f t="shared" si="55"/>
        <v>38</v>
      </c>
      <c r="AO381" s="29">
        <v>1</v>
      </c>
      <c r="AP381" s="30">
        <v>1</v>
      </c>
      <c r="AQ381" s="27">
        <v>4</v>
      </c>
      <c r="AR381" s="31">
        <v>1</v>
      </c>
      <c r="AS381" s="29">
        <v>4</v>
      </c>
      <c r="AT381" s="30">
        <v>4</v>
      </c>
      <c r="AU381" s="25"/>
      <c r="AV381" s="27"/>
      <c r="AW381" s="31"/>
      <c r="AX381" s="29"/>
      <c r="AY381" s="32"/>
      <c r="AZ381" s="25"/>
      <c r="BA381" s="33"/>
      <c r="BB381" s="31"/>
      <c r="BC381" s="31"/>
      <c r="BD381" s="34"/>
      <c r="BE381" s="26"/>
      <c r="BF381" s="26"/>
      <c r="BG381" s="26"/>
      <c r="BH381" s="27">
        <v>0</v>
      </c>
      <c r="BI381" s="27">
        <v>8</v>
      </c>
      <c r="BJ381" s="28">
        <f t="shared" si="53"/>
        <v>8</v>
      </c>
      <c r="BK381" s="32">
        <v>2</v>
      </c>
      <c r="BL381" s="32">
        <v>7</v>
      </c>
      <c r="BM381" s="35">
        <f t="shared" si="56"/>
        <v>27</v>
      </c>
      <c r="BN381" s="29">
        <v>2</v>
      </c>
      <c r="BO381" s="25"/>
      <c r="BP381" s="36">
        <v>0</v>
      </c>
      <c r="BQ381" s="36">
        <v>2</v>
      </c>
      <c r="BR381" s="37">
        <f t="shared" si="57"/>
        <v>2</v>
      </c>
      <c r="BS381" s="38">
        <v>1</v>
      </c>
      <c r="BT381" s="38" t="s">
        <v>54</v>
      </c>
      <c r="BU381" t="s">
        <v>55</v>
      </c>
      <c r="BV381" s="24" t="s">
        <v>56</v>
      </c>
      <c r="BW381" s="24"/>
      <c r="BX381" s="24"/>
      <c r="BY381" s="24"/>
      <c r="BZ381" s="39" t="s">
        <v>57</v>
      </c>
      <c r="CA381" s="40">
        <v>5</v>
      </c>
      <c r="CB381" s="40">
        <v>5</v>
      </c>
      <c r="CC381" s="40"/>
      <c r="CD381" s="40">
        <v>5</v>
      </c>
      <c r="CE381" s="40"/>
      <c r="CF381" s="40"/>
      <c r="CG381" s="40">
        <v>20</v>
      </c>
      <c r="CH381" s="40">
        <v>9</v>
      </c>
      <c r="CI381" s="24"/>
      <c r="CL381" s="24"/>
      <c r="CM381">
        <v>3</v>
      </c>
      <c r="CN381" s="40">
        <v>1</v>
      </c>
      <c r="CO381" s="24"/>
    </row>
    <row r="382" spans="1:93" x14ac:dyDescent="0.25">
      <c r="A382">
        <v>268</v>
      </c>
      <c r="B382" s="21">
        <v>43667</v>
      </c>
      <c r="C382">
        <v>169</v>
      </c>
      <c r="D382">
        <v>10</v>
      </c>
      <c r="E382" t="s">
        <v>242</v>
      </c>
      <c r="F382">
        <v>2</v>
      </c>
      <c r="G382">
        <v>2</v>
      </c>
      <c r="I382" t="s">
        <v>243</v>
      </c>
      <c r="J382" s="22">
        <f>COUNTIF($C$103:C566,C382)</f>
        <v>7</v>
      </c>
      <c r="K382" s="23"/>
      <c r="L382">
        <f>--_xlfn.CONCAT(M382:O382)</f>
        <v>10</v>
      </c>
      <c r="M382" s="24">
        <v>1</v>
      </c>
      <c r="N382" s="24">
        <v>0</v>
      </c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5">
        <v>1</v>
      </c>
      <c r="AK382" s="26">
        <v>1</v>
      </c>
      <c r="AL382" s="27">
        <v>0</v>
      </c>
      <c r="AM382" s="27">
        <v>7</v>
      </c>
      <c r="AN382" s="28">
        <f t="shared" si="55"/>
        <v>7</v>
      </c>
      <c r="AO382" s="29">
        <v>3</v>
      </c>
      <c r="AP382" s="30">
        <v>1</v>
      </c>
      <c r="AQ382" s="27">
        <v>7</v>
      </c>
      <c r="AR382" s="31">
        <v>1</v>
      </c>
      <c r="AS382" s="29">
        <v>6</v>
      </c>
      <c r="AT382" s="30">
        <v>6</v>
      </c>
      <c r="AU382" s="25"/>
      <c r="AV382" s="27"/>
      <c r="AW382" s="31"/>
      <c r="AX382" s="29"/>
      <c r="AY382" s="32"/>
      <c r="AZ382" s="25"/>
      <c r="BA382" s="33"/>
      <c r="BB382" s="31"/>
      <c r="BC382" s="31"/>
      <c r="BD382" s="34"/>
      <c r="BE382" s="26"/>
      <c r="BF382" s="26"/>
      <c r="BG382" s="26"/>
      <c r="BH382" s="27">
        <v>0</v>
      </c>
      <c r="BI382" s="27">
        <v>8</v>
      </c>
      <c r="BJ382" s="28">
        <f t="shared" si="53"/>
        <v>8</v>
      </c>
      <c r="BK382" s="32">
        <v>3</v>
      </c>
      <c r="BL382" s="32">
        <v>0</v>
      </c>
      <c r="BM382" s="35">
        <f t="shared" si="56"/>
        <v>30</v>
      </c>
      <c r="BN382" s="29">
        <v>2</v>
      </c>
      <c r="BO382" s="25"/>
      <c r="BP382" s="36">
        <v>1</v>
      </c>
      <c r="BQ382" s="36">
        <v>6</v>
      </c>
      <c r="BR382" s="37">
        <f t="shared" si="57"/>
        <v>16</v>
      </c>
      <c r="BS382" s="38">
        <v>9</v>
      </c>
      <c r="BT382" s="38" t="s">
        <v>86</v>
      </c>
      <c r="BU382" s="40" t="s">
        <v>127</v>
      </c>
      <c r="BV382" s="39" t="s">
        <v>128</v>
      </c>
      <c r="BW382" s="39"/>
      <c r="BX382" s="39"/>
      <c r="BY382" s="39"/>
      <c r="BZ382" s="39" t="s">
        <v>89</v>
      </c>
      <c r="CA382" s="40">
        <v>15</v>
      </c>
      <c r="CB382" s="40">
        <v>16</v>
      </c>
      <c r="CC382" s="40"/>
      <c r="CD382" s="40">
        <v>15</v>
      </c>
      <c r="CE382" s="40"/>
      <c r="CF382" s="40"/>
      <c r="CG382" s="40">
        <v>28</v>
      </c>
      <c r="CH382" s="40">
        <v>18</v>
      </c>
      <c r="CI382" s="24"/>
      <c r="CM382">
        <v>2</v>
      </c>
      <c r="CN382" s="40">
        <v>1</v>
      </c>
    </row>
    <row r="383" spans="1:93" x14ac:dyDescent="0.25">
      <c r="A383">
        <v>836</v>
      </c>
      <c r="B383" s="21">
        <v>43697</v>
      </c>
      <c r="C383">
        <v>452</v>
      </c>
      <c r="D383">
        <v>54</v>
      </c>
      <c r="E383" t="s">
        <v>244</v>
      </c>
      <c r="F383">
        <v>2</v>
      </c>
      <c r="G383">
        <v>3</v>
      </c>
      <c r="I383" t="s">
        <v>245</v>
      </c>
      <c r="J383" s="22">
        <f>COUNTIF($C377:C$754,C383)</f>
        <v>16</v>
      </c>
      <c r="K383" s="23"/>
      <c r="L383">
        <f t="shared" ref="L383:L389" si="58">--_xlfn.CONCAT(M383:N383)</f>
        <v>54</v>
      </c>
      <c r="M383" s="24">
        <v>5</v>
      </c>
      <c r="N383" s="24">
        <v>4</v>
      </c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5">
        <v>1</v>
      </c>
      <c r="AK383" s="26">
        <v>1</v>
      </c>
      <c r="AL383" s="27">
        <v>0</v>
      </c>
      <c r="AM383" s="27">
        <v>2</v>
      </c>
      <c r="AN383" s="28">
        <f t="shared" si="55"/>
        <v>2</v>
      </c>
      <c r="AO383" s="29">
        <v>3</v>
      </c>
      <c r="AP383" s="30">
        <v>1</v>
      </c>
      <c r="AQ383" s="27">
        <v>6</v>
      </c>
      <c r="AR383" s="31">
        <v>1</v>
      </c>
      <c r="AS383" s="29">
        <v>4</v>
      </c>
      <c r="AT383" s="30">
        <v>4</v>
      </c>
      <c r="AU383" s="25"/>
      <c r="AV383" s="27"/>
      <c r="AW383" s="31"/>
      <c r="AX383" s="29"/>
      <c r="AY383" s="32"/>
      <c r="AZ383" s="25"/>
      <c r="BA383" s="33"/>
      <c r="BB383" s="31"/>
      <c r="BC383" s="31"/>
      <c r="BD383" s="34"/>
      <c r="BE383" s="26"/>
      <c r="BF383" s="26"/>
      <c r="BG383" s="26"/>
      <c r="BH383" s="27">
        <v>0</v>
      </c>
      <c r="BI383" s="27">
        <v>8</v>
      </c>
      <c r="BJ383" s="28">
        <f t="shared" si="53"/>
        <v>8</v>
      </c>
      <c r="BK383" s="32">
        <v>3</v>
      </c>
      <c r="BL383" s="32">
        <v>4</v>
      </c>
      <c r="BM383" s="35">
        <f t="shared" si="56"/>
        <v>34</v>
      </c>
      <c r="BN383" s="29">
        <v>2</v>
      </c>
      <c r="BO383" s="25"/>
      <c r="BP383" s="36">
        <v>0</v>
      </c>
      <c r="BQ383" s="36">
        <v>8</v>
      </c>
      <c r="BR383" s="37">
        <f t="shared" si="57"/>
        <v>8</v>
      </c>
      <c r="BS383" s="38">
        <v>1</v>
      </c>
      <c r="BT383" s="38" t="s">
        <v>54</v>
      </c>
      <c r="BU383" s="40" t="s">
        <v>81</v>
      </c>
      <c r="BV383" s="39" t="s">
        <v>82</v>
      </c>
      <c r="BW383" s="39"/>
      <c r="BX383" s="39"/>
      <c r="BY383" s="39"/>
      <c r="BZ383" s="39" t="s">
        <v>83</v>
      </c>
      <c r="CA383" s="40">
        <v>3</v>
      </c>
      <c r="CB383" s="40">
        <v>3</v>
      </c>
      <c r="CC383" s="40"/>
      <c r="CD383" s="40">
        <v>3</v>
      </c>
      <c r="CE383" s="40"/>
      <c r="CF383" s="40"/>
      <c r="CG383" s="40">
        <v>18</v>
      </c>
      <c r="CH383" s="40">
        <v>9</v>
      </c>
      <c r="CI383" s="24"/>
      <c r="CJ383" s="24"/>
      <c r="CM383">
        <v>3</v>
      </c>
      <c r="CN383" s="40">
        <v>1</v>
      </c>
      <c r="CO383" s="24"/>
    </row>
    <row r="384" spans="1:93" x14ac:dyDescent="0.25">
      <c r="A384">
        <v>663</v>
      </c>
      <c r="B384" s="21">
        <v>43691</v>
      </c>
      <c r="C384">
        <v>387</v>
      </c>
      <c r="D384">
        <v>9</v>
      </c>
      <c r="E384" t="s">
        <v>236</v>
      </c>
      <c r="F384">
        <v>2</v>
      </c>
      <c r="G384">
        <v>3</v>
      </c>
      <c r="I384" t="s">
        <v>248</v>
      </c>
      <c r="J384" s="22">
        <f>COUNTIF($A$133:C387,C384)</f>
        <v>4</v>
      </c>
      <c r="K384" s="23"/>
      <c r="L384">
        <f t="shared" si="58"/>
        <v>9</v>
      </c>
      <c r="M384" s="24">
        <v>0</v>
      </c>
      <c r="N384" s="24">
        <v>9</v>
      </c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5">
        <v>1</v>
      </c>
      <c r="AK384" s="26">
        <v>1</v>
      </c>
      <c r="AL384" s="27">
        <v>3</v>
      </c>
      <c r="AM384" s="27">
        <v>8</v>
      </c>
      <c r="AN384" s="28">
        <f t="shared" si="55"/>
        <v>38</v>
      </c>
      <c r="AO384" s="29">
        <v>1</v>
      </c>
      <c r="AP384" s="30">
        <v>1</v>
      </c>
      <c r="AQ384" s="27">
        <v>5</v>
      </c>
      <c r="AR384" s="31">
        <v>1</v>
      </c>
      <c r="AS384" s="29">
        <v>1</v>
      </c>
      <c r="AT384" s="30">
        <v>1</v>
      </c>
      <c r="AU384" s="25"/>
      <c r="AV384" s="27"/>
      <c r="AW384" s="31"/>
      <c r="AX384" s="29"/>
      <c r="AY384" s="32"/>
      <c r="AZ384" s="25"/>
      <c r="BA384" s="33"/>
      <c r="BB384" s="31"/>
      <c r="BC384" s="31"/>
      <c r="BD384" s="34"/>
      <c r="BE384" s="26"/>
      <c r="BF384" s="26"/>
      <c r="BG384" s="26"/>
      <c r="BH384" s="27">
        <v>0</v>
      </c>
      <c r="BI384" s="27">
        <v>8</v>
      </c>
      <c r="BJ384" s="28">
        <f t="shared" si="53"/>
        <v>8</v>
      </c>
      <c r="BK384" s="32"/>
      <c r="BL384" s="32"/>
      <c r="BM384" s="35"/>
      <c r="BN384" s="29">
        <v>2</v>
      </c>
      <c r="BO384" s="25"/>
      <c r="BP384" s="36">
        <v>2</v>
      </c>
      <c r="BQ384" s="36">
        <v>6</v>
      </c>
      <c r="BR384" s="37">
        <f t="shared" si="57"/>
        <v>26</v>
      </c>
      <c r="BS384" s="38">
        <v>1</v>
      </c>
      <c r="BT384" s="38" t="s">
        <v>54</v>
      </c>
      <c r="BU384" t="s">
        <v>55</v>
      </c>
      <c r="BV384" s="24" t="s">
        <v>56</v>
      </c>
      <c r="BW384" s="24"/>
      <c r="BX384" s="24"/>
      <c r="BY384" s="24"/>
      <c r="BZ384" s="39" t="s">
        <v>57</v>
      </c>
      <c r="CA384" s="40">
        <v>5</v>
      </c>
      <c r="CB384" s="40">
        <v>5</v>
      </c>
      <c r="CC384" s="40"/>
      <c r="CD384" s="40">
        <v>5</v>
      </c>
      <c r="CE384" s="40"/>
      <c r="CF384" s="40"/>
      <c r="CG384" s="40">
        <v>20</v>
      </c>
      <c r="CH384" s="40">
        <v>9</v>
      </c>
      <c r="CI384" s="24"/>
      <c r="CM384">
        <v>3</v>
      </c>
      <c r="CN384" s="40">
        <v>1</v>
      </c>
      <c r="CO384" s="24"/>
    </row>
    <row r="385" spans="1:93" x14ac:dyDescent="0.25">
      <c r="A385">
        <v>659</v>
      </c>
      <c r="B385" s="21">
        <v>43691</v>
      </c>
      <c r="C385">
        <v>387</v>
      </c>
      <c r="D385">
        <v>27</v>
      </c>
      <c r="E385" t="s">
        <v>236</v>
      </c>
      <c r="F385">
        <v>2</v>
      </c>
      <c r="G385">
        <v>3</v>
      </c>
      <c r="H385">
        <v>387</v>
      </c>
      <c r="I385" t="s">
        <v>248</v>
      </c>
      <c r="L385">
        <f t="shared" si="58"/>
        <v>27</v>
      </c>
      <c r="M385" s="24">
        <v>2</v>
      </c>
      <c r="N385" s="24">
        <v>7</v>
      </c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5">
        <v>4</v>
      </c>
      <c r="AK385" s="26"/>
      <c r="AL385" s="27"/>
      <c r="AM385" s="27"/>
      <c r="AN385" s="28"/>
      <c r="AO385" s="29"/>
      <c r="AP385" s="30">
        <v>1</v>
      </c>
      <c r="AQ385" s="27">
        <v>6</v>
      </c>
      <c r="AR385" s="31">
        <v>1</v>
      </c>
      <c r="AS385" s="29">
        <v>5</v>
      </c>
      <c r="AT385" s="30">
        <v>3</v>
      </c>
      <c r="AU385" s="25"/>
      <c r="AV385" s="27"/>
      <c r="AW385" s="31"/>
      <c r="AX385" s="29"/>
      <c r="AY385" s="32"/>
      <c r="AZ385" s="25"/>
      <c r="BA385" s="33">
        <v>5</v>
      </c>
      <c r="BB385" s="31">
        <v>5</v>
      </c>
      <c r="BC385" s="31">
        <v>4</v>
      </c>
      <c r="BD385" s="34">
        <f>--_xlfn.CONCAT(BB385:BC385)</f>
        <v>54</v>
      </c>
      <c r="BE385" s="26"/>
      <c r="BF385" s="26"/>
      <c r="BG385" s="26"/>
      <c r="BH385" s="27">
        <v>0</v>
      </c>
      <c r="BI385" s="27">
        <v>8</v>
      </c>
      <c r="BJ385" s="28">
        <f t="shared" si="53"/>
        <v>8</v>
      </c>
      <c r="BK385" s="32"/>
      <c r="BL385" s="32"/>
      <c r="BM385" s="35"/>
      <c r="BN385" s="29">
        <v>2</v>
      </c>
      <c r="BO385" s="25"/>
      <c r="BP385" s="36"/>
      <c r="BQ385" s="36"/>
      <c r="BR385" s="37">
        <v>40</v>
      </c>
      <c r="BS385" s="24"/>
      <c r="BT385" s="24"/>
      <c r="BU385" t="s">
        <v>254</v>
      </c>
      <c r="BV385" s="24" t="s">
        <v>255</v>
      </c>
      <c r="BW385" s="24">
        <v>54</v>
      </c>
      <c r="BX385" s="24"/>
      <c r="BY385" t="s">
        <v>256</v>
      </c>
      <c r="BZ385" s="24" t="s">
        <v>257</v>
      </c>
      <c r="CA385" s="40" t="s">
        <v>258</v>
      </c>
      <c r="CB385" s="40">
        <v>26</v>
      </c>
      <c r="CC385" s="40"/>
      <c r="CD385" s="40" t="s">
        <v>258</v>
      </c>
      <c r="CE385" s="40"/>
      <c r="CF385" s="40"/>
      <c r="CG385" s="40"/>
      <c r="CH385" s="40"/>
      <c r="CI385" s="24"/>
      <c r="CJ385" s="24" t="s">
        <v>259</v>
      </c>
      <c r="CM385">
        <v>3</v>
      </c>
      <c r="CN385" s="40">
        <v>1</v>
      </c>
    </row>
    <row r="386" spans="1:93" x14ac:dyDescent="0.25">
      <c r="A386">
        <v>675</v>
      </c>
      <c r="B386" s="21">
        <v>43692</v>
      </c>
      <c r="C386">
        <v>396</v>
      </c>
      <c r="D386">
        <v>13</v>
      </c>
      <c r="E386" t="s">
        <v>236</v>
      </c>
      <c r="F386">
        <v>2</v>
      </c>
      <c r="G386">
        <v>3</v>
      </c>
      <c r="H386">
        <v>396</v>
      </c>
      <c r="I386" t="s">
        <v>260</v>
      </c>
      <c r="J386" s="22">
        <f>COUNTIF($A$85:C386,C386)</f>
        <v>1</v>
      </c>
      <c r="K386" s="23">
        <v>1</v>
      </c>
      <c r="L386">
        <f t="shared" si="58"/>
        <v>13</v>
      </c>
      <c r="M386" s="24">
        <v>1</v>
      </c>
      <c r="N386" s="24">
        <v>3</v>
      </c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5">
        <v>5</v>
      </c>
      <c r="AK386" s="26"/>
      <c r="AL386" s="27"/>
      <c r="AM386" s="27"/>
      <c r="AN386" s="28"/>
      <c r="AO386" s="29"/>
      <c r="AP386" s="30">
        <v>1</v>
      </c>
      <c r="AQ386" s="27">
        <v>1</v>
      </c>
      <c r="AR386" s="31">
        <v>1</v>
      </c>
      <c r="AS386" s="29">
        <v>6</v>
      </c>
      <c r="AT386" s="30">
        <v>6</v>
      </c>
      <c r="AU386" s="25"/>
      <c r="AV386" s="27"/>
      <c r="AW386" s="31"/>
      <c r="AX386" s="29"/>
      <c r="AY386" s="32"/>
      <c r="AZ386" s="25"/>
      <c r="BA386" s="33"/>
      <c r="BB386" s="31"/>
      <c r="BC386" s="31"/>
      <c r="BD386" s="34"/>
      <c r="BE386" s="26"/>
      <c r="BF386" s="26"/>
      <c r="BG386" s="26"/>
      <c r="BH386" s="27">
        <v>0</v>
      </c>
      <c r="BI386" s="27">
        <v>8</v>
      </c>
      <c r="BJ386" s="28">
        <f t="shared" si="53"/>
        <v>8</v>
      </c>
      <c r="BK386" s="32"/>
      <c r="BL386" s="32"/>
      <c r="BM386" s="35"/>
      <c r="BN386" s="29">
        <v>2</v>
      </c>
      <c r="BO386" s="25">
        <v>6</v>
      </c>
      <c r="BP386" s="36"/>
      <c r="BQ386" s="36"/>
      <c r="BR386" s="57">
        <v>31</v>
      </c>
      <c r="BS386" s="38">
        <v>1</v>
      </c>
      <c r="BT386" s="38" t="s">
        <v>54</v>
      </c>
      <c r="BU386" s="40" t="s">
        <v>165</v>
      </c>
      <c r="BV386" s="24" t="s">
        <v>166</v>
      </c>
      <c r="BW386" s="24"/>
      <c r="BX386" s="24"/>
      <c r="BY386" s="24"/>
      <c r="BZ386" s="39" t="s">
        <v>57</v>
      </c>
      <c r="CA386" s="40">
        <v>5</v>
      </c>
      <c r="CB386" s="40">
        <v>5</v>
      </c>
      <c r="CC386" s="40"/>
      <c r="CD386" s="40">
        <v>5</v>
      </c>
      <c r="CE386" s="40"/>
      <c r="CF386" s="40"/>
      <c r="CG386" s="40">
        <v>20</v>
      </c>
      <c r="CH386" s="40">
        <v>9</v>
      </c>
      <c r="CI386" s="24"/>
      <c r="CM386">
        <v>3</v>
      </c>
      <c r="CN386" s="40">
        <v>2</v>
      </c>
      <c r="CO386" s="24"/>
    </row>
    <row r="387" spans="1:93" x14ac:dyDescent="0.25">
      <c r="A387" s="40">
        <v>694</v>
      </c>
      <c r="B387" s="44">
        <v>43692</v>
      </c>
      <c r="C387" s="40">
        <v>412</v>
      </c>
      <c r="D387" s="40">
        <v>10</v>
      </c>
      <c r="E387" s="40" t="s">
        <v>236</v>
      </c>
      <c r="F387">
        <v>2</v>
      </c>
      <c r="G387">
        <v>3</v>
      </c>
      <c r="H387" s="40">
        <v>412</v>
      </c>
      <c r="I387" s="40" t="s">
        <v>261</v>
      </c>
      <c r="J387" s="45">
        <f>COUNTIF($C$149:C519,C387)</f>
        <v>1</v>
      </c>
      <c r="K387" s="46">
        <v>1</v>
      </c>
      <c r="L387" s="40">
        <f t="shared" si="58"/>
        <v>10</v>
      </c>
      <c r="M387" s="39">
        <v>1</v>
      </c>
      <c r="N387" s="39">
        <v>0</v>
      </c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  <c r="AH387" s="39"/>
      <c r="AI387" s="39"/>
      <c r="AJ387" s="47">
        <v>4</v>
      </c>
      <c r="AK387" s="48"/>
      <c r="AL387" s="38"/>
      <c r="AM387" s="38"/>
      <c r="AN387" s="49"/>
      <c r="AO387" s="36"/>
      <c r="AP387" s="50">
        <v>1</v>
      </c>
      <c r="AQ387" s="38">
        <v>1</v>
      </c>
      <c r="AR387" s="51">
        <v>1</v>
      </c>
      <c r="AS387" s="36">
        <v>3</v>
      </c>
      <c r="AT387" s="50">
        <v>3</v>
      </c>
      <c r="AU387" s="47"/>
      <c r="AV387" s="38"/>
      <c r="AW387" s="51"/>
      <c r="AX387" s="36"/>
      <c r="AY387" s="52">
        <v>2</v>
      </c>
      <c r="AZ387" s="47"/>
      <c r="BA387" s="53"/>
      <c r="BB387" s="51"/>
      <c r="BC387" s="51"/>
      <c r="BD387" s="54"/>
      <c r="BE387" s="48"/>
      <c r="BF387" s="48"/>
      <c r="BG387" s="48"/>
      <c r="BH387" s="38">
        <v>0</v>
      </c>
      <c r="BI387" s="38">
        <v>8</v>
      </c>
      <c r="BJ387" s="49">
        <f t="shared" si="53"/>
        <v>8</v>
      </c>
      <c r="BK387" s="52"/>
      <c r="BL387" s="52"/>
      <c r="BM387" s="55"/>
      <c r="BN387" s="36">
        <v>2</v>
      </c>
      <c r="BO387" s="47"/>
      <c r="BP387" s="36"/>
      <c r="BQ387" s="36"/>
      <c r="BR387" s="56">
        <v>36</v>
      </c>
      <c r="BS387" s="38">
        <v>13</v>
      </c>
      <c r="BT387" s="39" t="s">
        <v>98</v>
      </c>
      <c r="BU387" s="40" t="s">
        <v>101</v>
      </c>
      <c r="BV387" s="39" t="s">
        <v>102</v>
      </c>
      <c r="BW387" s="39"/>
      <c r="BX387" s="39"/>
      <c r="BY387" s="39"/>
      <c r="BZ387" s="39" t="s">
        <v>103</v>
      </c>
      <c r="CA387" s="40" t="s">
        <v>104</v>
      </c>
      <c r="CB387" s="40">
        <v>28</v>
      </c>
      <c r="CC387" s="40"/>
      <c r="CD387" s="40" t="s">
        <v>104</v>
      </c>
      <c r="CE387" s="40"/>
      <c r="CF387" s="40"/>
      <c r="CG387" s="40"/>
      <c r="CH387" s="40"/>
      <c r="CI387" s="40"/>
      <c r="CJ387" s="40"/>
      <c r="CK387" s="40"/>
      <c r="CM387">
        <v>3</v>
      </c>
      <c r="CN387" s="40">
        <v>2</v>
      </c>
    </row>
    <row r="388" spans="1:93" x14ac:dyDescent="0.25">
      <c r="A388">
        <v>831</v>
      </c>
      <c r="B388" s="21">
        <v>43697</v>
      </c>
      <c r="C388">
        <v>452</v>
      </c>
      <c r="D388">
        <v>31</v>
      </c>
      <c r="E388" t="s">
        <v>244</v>
      </c>
      <c r="F388">
        <v>2</v>
      </c>
      <c r="G388">
        <v>3</v>
      </c>
      <c r="H388">
        <v>452</v>
      </c>
      <c r="I388" t="s">
        <v>245</v>
      </c>
      <c r="J388" s="22">
        <f>COUNTIF($C$131:C547,C388)</f>
        <v>21</v>
      </c>
      <c r="K388" s="23">
        <v>5</v>
      </c>
      <c r="L388">
        <f t="shared" si="58"/>
        <v>31</v>
      </c>
      <c r="M388" s="24">
        <v>3</v>
      </c>
      <c r="N388" s="24">
        <v>1</v>
      </c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5">
        <v>4</v>
      </c>
      <c r="AK388" s="26">
        <v>7</v>
      </c>
      <c r="AL388" s="27"/>
      <c r="AM388" s="27"/>
      <c r="AN388" s="28"/>
      <c r="AO388" s="29"/>
      <c r="AP388" s="30">
        <v>1</v>
      </c>
      <c r="AQ388" s="27">
        <v>6</v>
      </c>
      <c r="AR388" s="31">
        <v>1</v>
      </c>
      <c r="AS388" s="29">
        <v>2</v>
      </c>
      <c r="AT388" s="30">
        <v>2</v>
      </c>
      <c r="AU388" s="25"/>
      <c r="AV388" s="27"/>
      <c r="AW388" s="31"/>
      <c r="AX388" s="29"/>
      <c r="AY388" s="32"/>
      <c r="AZ388" s="25"/>
      <c r="BA388" s="33">
        <v>4</v>
      </c>
      <c r="BB388" s="31">
        <v>3</v>
      </c>
      <c r="BC388" s="31">
        <v>1</v>
      </c>
      <c r="BD388" s="34">
        <f>--_xlfn.CONCAT(BB388:BC388)</f>
        <v>31</v>
      </c>
      <c r="BE388" s="26"/>
      <c r="BF388" s="26"/>
      <c r="BG388" s="26"/>
      <c r="BH388" s="27">
        <v>0</v>
      </c>
      <c r="BI388" s="27">
        <v>8</v>
      </c>
      <c r="BJ388" s="28">
        <f t="shared" si="53"/>
        <v>8</v>
      </c>
      <c r="BK388" s="32"/>
      <c r="BL388" s="32"/>
      <c r="BM388" s="35"/>
      <c r="BN388" s="29">
        <v>2</v>
      </c>
      <c r="BO388" s="25"/>
      <c r="BP388" s="36"/>
      <c r="BQ388" s="36"/>
      <c r="BR388" s="57">
        <v>33</v>
      </c>
      <c r="BS388" s="38" t="s">
        <v>141</v>
      </c>
      <c r="BT388" s="38" t="s">
        <v>86</v>
      </c>
      <c r="BU388" s="40" t="s">
        <v>142</v>
      </c>
      <c r="BV388" s="39" t="s">
        <v>143</v>
      </c>
      <c r="BW388" s="39">
        <v>31</v>
      </c>
      <c r="BX388" s="39"/>
      <c r="BY388" t="s">
        <v>154</v>
      </c>
      <c r="BZ388" s="39" t="s">
        <v>89</v>
      </c>
      <c r="CA388" s="40" t="s">
        <v>144</v>
      </c>
      <c r="CB388" s="40">
        <v>19</v>
      </c>
      <c r="CC388" s="40"/>
      <c r="CD388" s="40" t="s">
        <v>144</v>
      </c>
      <c r="CE388" s="40"/>
      <c r="CF388" s="40"/>
      <c r="CG388" s="40">
        <v>30</v>
      </c>
      <c r="CH388" s="40">
        <v>0</v>
      </c>
      <c r="CI388" s="24"/>
      <c r="CM388">
        <v>3</v>
      </c>
      <c r="CN388" s="40">
        <v>1</v>
      </c>
      <c r="CO388" s="24"/>
    </row>
    <row r="389" spans="1:93" x14ac:dyDescent="0.25">
      <c r="A389">
        <v>838</v>
      </c>
      <c r="B389" s="21">
        <v>43697</v>
      </c>
      <c r="C389">
        <v>452</v>
      </c>
      <c r="D389">
        <v>7</v>
      </c>
      <c r="E389" t="s">
        <v>244</v>
      </c>
      <c r="F389">
        <v>2</v>
      </c>
      <c r="G389">
        <v>3</v>
      </c>
      <c r="I389" t="s">
        <v>245</v>
      </c>
      <c r="J389" s="22">
        <f>COUNTIF($C$147:C516,C389)</f>
        <v>21</v>
      </c>
      <c r="K389" s="23"/>
      <c r="L389">
        <f t="shared" si="58"/>
        <v>7</v>
      </c>
      <c r="M389" s="24">
        <v>0</v>
      </c>
      <c r="N389" s="24">
        <v>7</v>
      </c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5">
        <v>1</v>
      </c>
      <c r="AK389" s="26">
        <v>2</v>
      </c>
      <c r="AL389" s="27">
        <v>1</v>
      </c>
      <c r="AM389" s="27">
        <v>8</v>
      </c>
      <c r="AN389" s="28">
        <f>--_xlfn.CONCAT(AL389:AM389)</f>
        <v>18</v>
      </c>
      <c r="AO389" s="29">
        <v>1</v>
      </c>
      <c r="AP389" s="30">
        <v>1</v>
      </c>
      <c r="AQ389" s="27">
        <v>6</v>
      </c>
      <c r="AR389" s="31">
        <v>1</v>
      </c>
      <c r="AS389" s="29">
        <v>1</v>
      </c>
      <c r="AT389" s="30">
        <v>1</v>
      </c>
      <c r="AU389" s="25"/>
      <c r="AV389" s="27"/>
      <c r="AW389" s="31"/>
      <c r="AX389" s="29"/>
      <c r="AY389" s="32"/>
      <c r="AZ389" s="25"/>
      <c r="BA389" s="33"/>
      <c r="BB389" s="31"/>
      <c r="BC389" s="31"/>
      <c r="BD389" s="34"/>
      <c r="BE389" s="26"/>
      <c r="BF389" s="26"/>
      <c r="BG389" s="26"/>
      <c r="BH389" s="27">
        <v>0</v>
      </c>
      <c r="BI389" s="27">
        <v>8</v>
      </c>
      <c r="BJ389" s="28">
        <f t="shared" si="53"/>
        <v>8</v>
      </c>
      <c r="BK389" s="32"/>
      <c r="BL389" s="32"/>
      <c r="BM389" s="35"/>
      <c r="BN389" s="29">
        <v>2</v>
      </c>
      <c r="BO389" s="25"/>
      <c r="BP389" s="36">
        <v>0</v>
      </c>
      <c r="BQ389" s="36">
        <v>5</v>
      </c>
      <c r="BR389" s="37">
        <f>--_xlfn.CONCAT(BP389:BQ389)</f>
        <v>5</v>
      </c>
      <c r="BS389" s="38">
        <v>10</v>
      </c>
      <c r="BT389" s="38" t="s">
        <v>60</v>
      </c>
      <c r="BU389" s="40" t="s">
        <v>61</v>
      </c>
      <c r="BV389" s="39" t="s">
        <v>62</v>
      </c>
      <c r="BW389" s="39"/>
      <c r="BX389" s="39"/>
      <c r="BY389" s="39"/>
      <c r="BZ389" s="39" t="s">
        <v>63</v>
      </c>
      <c r="CA389" s="40">
        <v>11</v>
      </c>
      <c r="CB389" s="40">
        <v>12</v>
      </c>
      <c r="CC389" s="40"/>
      <c r="CD389" s="40">
        <v>11</v>
      </c>
      <c r="CE389" s="40"/>
      <c r="CF389" s="40"/>
      <c r="CG389" s="40">
        <v>24</v>
      </c>
      <c r="CH389" s="40">
        <v>12</v>
      </c>
      <c r="CI389" s="24" t="s">
        <v>262</v>
      </c>
      <c r="CL389" s="24"/>
      <c r="CM389">
        <v>3</v>
      </c>
      <c r="CN389" s="40">
        <v>1</v>
      </c>
      <c r="CO389" s="24"/>
    </row>
    <row r="390" spans="1:93" x14ac:dyDescent="0.25">
      <c r="A390">
        <v>218</v>
      </c>
      <c r="B390" s="21">
        <v>43664</v>
      </c>
      <c r="C390">
        <v>149</v>
      </c>
      <c r="D390">
        <v>5</v>
      </c>
      <c r="E390" t="s">
        <v>175</v>
      </c>
      <c r="F390">
        <v>2</v>
      </c>
      <c r="G390">
        <v>3</v>
      </c>
      <c r="I390" t="s">
        <v>176</v>
      </c>
      <c r="J390" s="22">
        <f>COUNTIF($C$87:C589,C390)</f>
        <v>22</v>
      </c>
      <c r="K390" s="23"/>
      <c r="L390">
        <f>--_xlfn.CONCAT(M390:O390)</f>
        <v>5</v>
      </c>
      <c r="M390" s="24">
        <v>0</v>
      </c>
      <c r="N390" s="24">
        <v>5</v>
      </c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5">
        <v>3</v>
      </c>
      <c r="AK390" s="26">
        <v>1</v>
      </c>
      <c r="AL390" s="27"/>
      <c r="AM390" s="27"/>
      <c r="AN390" s="28"/>
      <c r="AO390" s="29"/>
      <c r="AP390" s="30">
        <v>1</v>
      </c>
      <c r="AQ390" s="27">
        <v>1</v>
      </c>
      <c r="AR390" s="31">
        <v>1</v>
      </c>
      <c r="AS390" s="29">
        <v>3</v>
      </c>
      <c r="AT390" s="30">
        <v>3</v>
      </c>
      <c r="AU390" s="25"/>
      <c r="AV390" s="27"/>
      <c r="AW390" s="31"/>
      <c r="AX390" s="29"/>
      <c r="AY390" s="32"/>
      <c r="AZ390" s="25"/>
      <c r="BA390" s="33">
        <v>3</v>
      </c>
      <c r="BB390" s="31">
        <v>1</v>
      </c>
      <c r="BC390" s="31">
        <v>2</v>
      </c>
      <c r="BD390" s="34">
        <f>--_xlfn.CONCAT(BB390:BC390)</f>
        <v>12</v>
      </c>
      <c r="BE390" s="26"/>
      <c r="BF390" s="26"/>
      <c r="BG390" s="26"/>
      <c r="BH390" s="27">
        <v>0</v>
      </c>
      <c r="BI390" s="27">
        <v>8</v>
      </c>
      <c r="BJ390" s="28">
        <f t="shared" si="53"/>
        <v>8</v>
      </c>
      <c r="BK390" s="32"/>
      <c r="BL390" s="32"/>
      <c r="BM390" s="35"/>
      <c r="BN390" s="29">
        <v>2</v>
      </c>
      <c r="BO390" s="25"/>
      <c r="BP390" s="36"/>
      <c r="BQ390" s="36"/>
      <c r="BR390" s="57">
        <v>34</v>
      </c>
      <c r="BS390" s="38" t="s">
        <v>238</v>
      </c>
      <c r="BT390" s="38" t="s">
        <v>60</v>
      </c>
      <c r="BU390" s="40" t="s">
        <v>239</v>
      </c>
      <c r="BV390" s="39" t="s">
        <v>240</v>
      </c>
      <c r="BW390" s="51">
        <v>12</v>
      </c>
      <c r="BX390" s="51" t="s">
        <v>110</v>
      </c>
      <c r="BY390" s="58" t="s">
        <v>111</v>
      </c>
      <c r="BZ390" s="39" t="s">
        <v>129</v>
      </c>
      <c r="CA390" s="40">
        <v>13</v>
      </c>
      <c r="CB390" s="40">
        <v>13</v>
      </c>
      <c r="CC390" s="40">
        <v>13</v>
      </c>
      <c r="CD390" s="40"/>
      <c r="CE390" s="40"/>
      <c r="CF390" s="40"/>
      <c r="CG390" s="40">
        <v>7</v>
      </c>
      <c r="CH390" s="40">
        <v>17</v>
      </c>
      <c r="CI390" s="24"/>
      <c r="CK390" t="s">
        <v>130</v>
      </c>
      <c r="CM390">
        <v>3</v>
      </c>
      <c r="CN390" s="40">
        <v>1</v>
      </c>
    </row>
    <row r="391" spans="1:93" x14ac:dyDescent="0.25">
      <c r="A391">
        <v>267</v>
      </c>
      <c r="B391" s="21">
        <v>43667</v>
      </c>
      <c r="C391">
        <v>166</v>
      </c>
      <c r="D391">
        <v>9</v>
      </c>
      <c r="E391" t="s">
        <v>242</v>
      </c>
      <c r="F391">
        <v>2</v>
      </c>
      <c r="G391">
        <v>2</v>
      </c>
      <c r="I391" t="s">
        <v>246</v>
      </c>
      <c r="J391" s="22">
        <f>COUNTIF($C$93:C585,C391)</f>
        <v>8</v>
      </c>
      <c r="K391" s="23"/>
      <c r="L391">
        <f>--_xlfn.CONCAT(M391:O391)</f>
        <v>9</v>
      </c>
      <c r="M391" s="24">
        <v>0</v>
      </c>
      <c r="N391" s="24">
        <v>9</v>
      </c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5">
        <v>1</v>
      </c>
      <c r="AK391" s="26">
        <v>1</v>
      </c>
      <c r="AL391" s="27">
        <v>3</v>
      </c>
      <c r="AM391" s="27">
        <v>5</v>
      </c>
      <c r="AN391" s="28">
        <f>--_xlfn.CONCAT(AL391:AM391)</f>
        <v>35</v>
      </c>
      <c r="AO391" s="29">
        <v>2</v>
      </c>
      <c r="AP391" s="30">
        <v>1</v>
      </c>
      <c r="AQ391" s="27">
        <v>1</v>
      </c>
      <c r="AR391" s="31">
        <v>6</v>
      </c>
      <c r="AS391" s="29">
        <v>1</v>
      </c>
      <c r="AT391" s="30">
        <v>1</v>
      </c>
      <c r="AU391" s="25"/>
      <c r="AV391" s="27"/>
      <c r="AW391" s="31"/>
      <c r="AX391" s="29"/>
      <c r="AY391" s="32"/>
      <c r="AZ391" s="25"/>
      <c r="BA391" s="33"/>
      <c r="BB391" s="31"/>
      <c r="BC391" s="31"/>
      <c r="BD391" s="34"/>
      <c r="BE391" s="26"/>
      <c r="BF391" s="26"/>
      <c r="BG391" s="26"/>
      <c r="BH391" s="27">
        <v>0</v>
      </c>
      <c r="BI391" s="27">
        <v>9</v>
      </c>
      <c r="BJ391" s="28">
        <f t="shared" si="53"/>
        <v>9</v>
      </c>
      <c r="BK391" s="32">
        <v>2</v>
      </c>
      <c r="BL391" s="32">
        <v>5</v>
      </c>
      <c r="BM391" s="35">
        <f>--_xlfn.CONCAT(BK391:BL391)</f>
        <v>25</v>
      </c>
      <c r="BN391" s="29">
        <v>2</v>
      </c>
      <c r="BO391" s="25"/>
      <c r="BP391" s="36">
        <v>1</v>
      </c>
      <c r="BQ391" s="36">
        <v>6</v>
      </c>
      <c r="BR391" s="37">
        <f>--_xlfn.CONCAT(BP391:BQ391)</f>
        <v>16</v>
      </c>
      <c r="BS391" s="38">
        <v>9</v>
      </c>
      <c r="BT391" s="38" t="s">
        <v>86</v>
      </c>
      <c r="BU391" s="40" t="s">
        <v>127</v>
      </c>
      <c r="BV391" s="39" t="s">
        <v>128</v>
      </c>
      <c r="BW391" s="39"/>
      <c r="BX391" s="39"/>
      <c r="BY391" s="39"/>
      <c r="BZ391" s="39" t="s">
        <v>89</v>
      </c>
      <c r="CA391" s="40">
        <v>15</v>
      </c>
      <c r="CB391" s="40">
        <v>16</v>
      </c>
      <c r="CC391" s="40"/>
      <c r="CD391" s="40">
        <v>15</v>
      </c>
      <c r="CE391" s="40"/>
      <c r="CF391" s="40"/>
      <c r="CG391" s="40">
        <v>28</v>
      </c>
      <c r="CH391" s="40">
        <v>18</v>
      </c>
      <c r="CI391" s="24"/>
      <c r="CM391">
        <v>2</v>
      </c>
      <c r="CN391" s="40">
        <v>1</v>
      </c>
    </row>
    <row r="392" spans="1:93" x14ac:dyDescent="0.25">
      <c r="A392">
        <v>276</v>
      </c>
      <c r="B392" s="21">
        <v>43667</v>
      </c>
      <c r="C392">
        <v>170</v>
      </c>
      <c r="D392">
        <v>28</v>
      </c>
      <c r="E392" t="s">
        <v>242</v>
      </c>
      <c r="F392">
        <v>2</v>
      </c>
      <c r="G392">
        <v>2</v>
      </c>
      <c r="I392" t="s">
        <v>247</v>
      </c>
      <c r="J392" s="22">
        <f>COUNTIF($C$98:C581,C392)</f>
        <v>2</v>
      </c>
      <c r="K392" s="23"/>
      <c r="L392">
        <f>--_xlfn.CONCAT(M392:O392)</f>
        <v>28</v>
      </c>
      <c r="M392" s="24">
        <v>2</v>
      </c>
      <c r="N392" s="24">
        <v>8</v>
      </c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5">
        <v>1</v>
      </c>
      <c r="AK392" s="26">
        <v>1</v>
      </c>
      <c r="AL392" s="27">
        <v>1</v>
      </c>
      <c r="AM392" s="27">
        <v>3</v>
      </c>
      <c r="AN392" s="28">
        <f>--_xlfn.CONCAT(AL392:AM392)</f>
        <v>13</v>
      </c>
      <c r="AO392" s="29">
        <v>3</v>
      </c>
      <c r="AP392" s="30">
        <v>1</v>
      </c>
      <c r="AQ392" s="27">
        <v>1</v>
      </c>
      <c r="AR392" s="31">
        <v>1</v>
      </c>
      <c r="AS392" s="29">
        <v>3</v>
      </c>
      <c r="AT392" s="30">
        <v>4</v>
      </c>
      <c r="AU392" s="25"/>
      <c r="AV392" s="27"/>
      <c r="AW392" s="31"/>
      <c r="AX392" s="29"/>
      <c r="AY392" s="32"/>
      <c r="AZ392" s="25"/>
      <c r="BA392" s="33"/>
      <c r="BB392" s="31"/>
      <c r="BC392" s="31"/>
      <c r="BD392" s="34"/>
      <c r="BE392" s="26"/>
      <c r="BF392" s="26"/>
      <c r="BG392" s="26"/>
      <c r="BH392" s="27">
        <v>0</v>
      </c>
      <c r="BI392" s="27">
        <v>9</v>
      </c>
      <c r="BJ392" s="28">
        <f t="shared" si="53"/>
        <v>9</v>
      </c>
      <c r="BK392" s="32">
        <v>2</v>
      </c>
      <c r="BL392" s="32">
        <v>9</v>
      </c>
      <c r="BM392" s="35">
        <f>--_xlfn.CONCAT(BK392:BL392)</f>
        <v>29</v>
      </c>
      <c r="BN392" s="29">
        <v>2</v>
      </c>
      <c r="BO392" s="25"/>
      <c r="BP392" s="36">
        <v>1</v>
      </c>
      <c r="BQ392" s="36">
        <v>6</v>
      </c>
      <c r="BR392" s="37">
        <f>--_xlfn.CONCAT(BP392:BQ392)</f>
        <v>16</v>
      </c>
      <c r="BS392" s="38">
        <v>9</v>
      </c>
      <c r="BT392" s="38" t="s">
        <v>86</v>
      </c>
      <c r="BU392" s="40" t="s">
        <v>127</v>
      </c>
      <c r="BV392" s="39" t="s">
        <v>128</v>
      </c>
      <c r="BW392" s="39"/>
      <c r="BX392" s="39"/>
      <c r="BY392" s="39"/>
      <c r="BZ392" s="39" t="s">
        <v>89</v>
      </c>
      <c r="CA392" s="40">
        <v>15</v>
      </c>
      <c r="CB392" s="40">
        <v>16</v>
      </c>
      <c r="CC392" s="40"/>
      <c r="CD392" s="40">
        <v>15</v>
      </c>
      <c r="CE392" s="40"/>
      <c r="CF392" s="40"/>
      <c r="CG392" s="40">
        <v>28</v>
      </c>
      <c r="CH392" s="40">
        <v>18</v>
      </c>
      <c r="CI392" s="24"/>
      <c r="CM392">
        <v>2</v>
      </c>
      <c r="CN392" s="40">
        <v>2</v>
      </c>
    </row>
    <row r="393" spans="1:93" x14ac:dyDescent="0.25">
      <c r="A393">
        <v>833</v>
      </c>
      <c r="B393" s="21">
        <v>43697</v>
      </c>
      <c r="C393">
        <v>452</v>
      </c>
      <c r="D393">
        <v>34</v>
      </c>
      <c r="E393" t="s">
        <v>244</v>
      </c>
      <c r="F393">
        <v>2</v>
      </c>
      <c r="G393">
        <v>3</v>
      </c>
      <c r="I393" t="s">
        <v>245</v>
      </c>
      <c r="J393" s="22">
        <f>COUNTIF($C388:C$754,C393)</f>
        <v>13</v>
      </c>
      <c r="K393" s="23"/>
      <c r="L393">
        <f>--_xlfn.CONCAT(M393:N393)</f>
        <v>34</v>
      </c>
      <c r="M393" s="24">
        <v>3</v>
      </c>
      <c r="N393" s="24">
        <v>4</v>
      </c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5">
        <v>1</v>
      </c>
      <c r="AK393" s="26">
        <v>1</v>
      </c>
      <c r="AL393" s="27">
        <v>0</v>
      </c>
      <c r="AM393" s="27">
        <v>2</v>
      </c>
      <c r="AN393" s="28">
        <f>--_xlfn.CONCAT(AL393:AM393)</f>
        <v>2</v>
      </c>
      <c r="AO393" s="29">
        <v>2</v>
      </c>
      <c r="AP393" s="30">
        <v>1</v>
      </c>
      <c r="AQ393" s="27">
        <v>2</v>
      </c>
      <c r="AR393" s="31">
        <v>7</v>
      </c>
      <c r="AS393" s="29">
        <v>7</v>
      </c>
      <c r="AT393" s="30">
        <v>1</v>
      </c>
      <c r="AU393" s="25"/>
      <c r="AV393" s="27"/>
      <c r="AW393" s="31"/>
      <c r="AX393" s="29"/>
      <c r="AY393" s="32"/>
      <c r="AZ393" s="25"/>
      <c r="BA393" s="33"/>
      <c r="BB393" s="31"/>
      <c r="BC393" s="31"/>
      <c r="BD393" s="34"/>
      <c r="BE393" s="26"/>
      <c r="BF393" s="26"/>
      <c r="BG393" s="26"/>
      <c r="BH393" s="27">
        <v>0</v>
      </c>
      <c r="BI393" s="27">
        <v>9</v>
      </c>
      <c r="BJ393" s="28">
        <f t="shared" si="53"/>
        <v>9</v>
      </c>
      <c r="BK393" s="32">
        <v>3</v>
      </c>
      <c r="BL393" s="32">
        <v>3</v>
      </c>
      <c r="BM393" s="35">
        <f>--_xlfn.CONCAT(BK393:BL393)</f>
        <v>33</v>
      </c>
      <c r="BN393" s="29">
        <v>2</v>
      </c>
      <c r="BO393" s="25"/>
      <c r="BP393" s="36">
        <v>0</v>
      </c>
      <c r="BQ393" s="36">
        <v>8</v>
      </c>
      <c r="BR393" s="37">
        <f>--_xlfn.CONCAT(BP393:BQ393)</f>
        <v>8</v>
      </c>
      <c r="BS393" s="38">
        <v>1</v>
      </c>
      <c r="BT393" s="38" t="s">
        <v>54</v>
      </c>
      <c r="BU393" s="40" t="s">
        <v>81</v>
      </c>
      <c r="BV393" s="39" t="s">
        <v>82</v>
      </c>
      <c r="BW393" s="39"/>
      <c r="BX393" s="39"/>
      <c r="BY393" s="39"/>
      <c r="BZ393" s="39" t="s">
        <v>83</v>
      </c>
      <c r="CA393" s="40">
        <v>3</v>
      </c>
      <c r="CB393" s="40">
        <v>3</v>
      </c>
      <c r="CC393" s="40"/>
      <c r="CD393" s="40">
        <v>3</v>
      </c>
      <c r="CE393" s="40"/>
      <c r="CF393" s="40"/>
      <c r="CG393" s="40">
        <v>18</v>
      </c>
      <c r="CH393" s="40">
        <v>9</v>
      </c>
      <c r="CI393" s="24"/>
      <c r="CJ393" s="24"/>
      <c r="CM393">
        <v>3</v>
      </c>
      <c r="CN393" s="40">
        <v>1</v>
      </c>
      <c r="CO393" s="24"/>
    </row>
    <row r="394" spans="1:93" x14ac:dyDescent="0.25">
      <c r="A394">
        <v>265</v>
      </c>
      <c r="B394" s="21">
        <v>43667</v>
      </c>
      <c r="C394">
        <v>166</v>
      </c>
      <c r="D394">
        <v>32</v>
      </c>
      <c r="E394" t="s">
        <v>242</v>
      </c>
      <c r="F394">
        <v>2</v>
      </c>
      <c r="G394">
        <v>2</v>
      </c>
      <c r="H394">
        <v>166</v>
      </c>
      <c r="I394" t="s">
        <v>246</v>
      </c>
      <c r="L394">
        <f>--_xlfn.CONCAT(M394:O394)</f>
        <v>32</v>
      </c>
      <c r="M394" s="24">
        <v>3</v>
      </c>
      <c r="N394" s="24">
        <v>2</v>
      </c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5">
        <v>6</v>
      </c>
      <c r="AK394" s="26"/>
      <c r="AL394" s="27"/>
      <c r="AM394" s="27"/>
      <c r="AN394" s="28"/>
      <c r="AO394" s="29"/>
      <c r="AP394" s="30">
        <v>1</v>
      </c>
      <c r="AQ394" s="27">
        <v>4</v>
      </c>
      <c r="AR394" s="31">
        <v>1</v>
      </c>
      <c r="AS394" s="29">
        <v>5</v>
      </c>
      <c r="AT394" s="30">
        <v>5</v>
      </c>
      <c r="AU394" s="25"/>
      <c r="AV394" s="27"/>
      <c r="AW394" s="31"/>
      <c r="AX394" s="29"/>
      <c r="AY394" s="32"/>
      <c r="AZ394" s="25"/>
      <c r="BA394" s="33"/>
      <c r="BB394" s="31"/>
      <c r="BC394" s="31"/>
      <c r="BD394" s="34"/>
      <c r="BE394" s="26"/>
      <c r="BF394" s="26"/>
      <c r="BG394" s="26"/>
      <c r="BH394" s="27">
        <v>0</v>
      </c>
      <c r="BI394" s="27">
        <v>9</v>
      </c>
      <c r="BJ394" s="28">
        <f t="shared" si="53"/>
        <v>9</v>
      </c>
      <c r="BK394" s="32"/>
      <c r="BL394" s="32"/>
      <c r="BM394" s="35"/>
      <c r="BN394" s="29">
        <v>2</v>
      </c>
      <c r="BO394" s="25"/>
      <c r="BP394" s="36"/>
      <c r="BQ394" s="36"/>
      <c r="BR394" s="37">
        <v>38</v>
      </c>
      <c r="BS394" s="24"/>
      <c r="BT394" s="24"/>
      <c r="BU394" t="s">
        <v>263</v>
      </c>
      <c r="BV394" s="24" t="s">
        <v>264</v>
      </c>
      <c r="BW394" s="24"/>
      <c r="BX394" s="24"/>
      <c r="BY394" s="24"/>
      <c r="BZ394" s="39" t="s">
        <v>89</v>
      </c>
      <c r="CA394" s="40" t="s">
        <v>265</v>
      </c>
      <c r="CB394" s="40">
        <v>23</v>
      </c>
      <c r="CC394" s="40"/>
      <c r="CD394" s="40" t="s">
        <v>265</v>
      </c>
      <c r="CE394" s="40"/>
      <c r="CF394" s="40"/>
      <c r="CG394" s="40"/>
      <c r="CH394" s="40"/>
      <c r="CI394" s="24"/>
      <c r="CJ394" s="24" t="s">
        <v>265</v>
      </c>
      <c r="CM394">
        <v>2</v>
      </c>
      <c r="CN394" s="40">
        <v>1</v>
      </c>
    </row>
    <row r="395" spans="1:93" x14ac:dyDescent="0.25">
      <c r="A395">
        <v>272</v>
      </c>
      <c r="B395" s="60">
        <v>43667</v>
      </c>
      <c r="C395" s="24">
        <v>169</v>
      </c>
      <c r="D395" s="24">
        <v>5</v>
      </c>
      <c r="E395" t="s">
        <v>242</v>
      </c>
      <c r="F395">
        <v>2</v>
      </c>
      <c r="G395">
        <v>2</v>
      </c>
      <c r="H395" s="24">
        <v>169</v>
      </c>
      <c r="I395" s="24" t="s">
        <v>243</v>
      </c>
      <c r="J395" s="61">
        <f>COUNTIF($C$53:C388,C395)</f>
        <v>2</v>
      </c>
      <c r="K395" s="61">
        <v>1</v>
      </c>
      <c r="L395" s="24">
        <f>--_xlfn.CONCAT(M395:O395)</f>
        <v>5</v>
      </c>
      <c r="M395" s="24">
        <v>0</v>
      </c>
      <c r="N395" s="24">
        <v>5</v>
      </c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5">
        <v>1</v>
      </c>
      <c r="AK395" s="26">
        <v>1</v>
      </c>
      <c r="AL395" s="27">
        <v>0</v>
      </c>
      <c r="AM395" s="27">
        <v>2</v>
      </c>
      <c r="AN395" s="28">
        <f>--_xlfn.CONCAT(AL395:AM395)</f>
        <v>2</v>
      </c>
      <c r="AO395" s="29">
        <v>3</v>
      </c>
      <c r="AP395" s="30">
        <v>1</v>
      </c>
      <c r="AQ395" s="27">
        <v>6</v>
      </c>
      <c r="AR395" s="31">
        <v>1</v>
      </c>
      <c r="AS395" s="29">
        <v>2</v>
      </c>
      <c r="AT395" s="30">
        <v>2</v>
      </c>
      <c r="AU395" s="25"/>
      <c r="AV395" s="27"/>
      <c r="AW395" s="31"/>
      <c r="AX395" s="29"/>
      <c r="AY395" s="32"/>
      <c r="AZ395" s="25"/>
      <c r="BA395" s="33"/>
      <c r="BB395" s="31"/>
      <c r="BC395" s="31"/>
      <c r="BD395" s="34"/>
      <c r="BE395" s="26"/>
      <c r="BF395" s="26"/>
      <c r="BG395" s="26"/>
      <c r="BH395" s="27">
        <v>0</v>
      </c>
      <c r="BI395" s="27">
        <v>9</v>
      </c>
      <c r="BJ395" s="28">
        <f t="shared" si="53"/>
        <v>9</v>
      </c>
      <c r="BK395" s="32"/>
      <c r="BL395" s="32"/>
      <c r="BM395" s="35"/>
      <c r="BN395" s="29">
        <v>2</v>
      </c>
      <c r="BO395" s="25"/>
      <c r="BP395" s="36">
        <v>1</v>
      </c>
      <c r="BQ395" s="36">
        <v>2</v>
      </c>
      <c r="BR395" s="37">
        <f>--_xlfn.CONCAT(BP395:BQ395)</f>
        <v>12</v>
      </c>
      <c r="BS395" s="24"/>
      <c r="BT395" s="24"/>
      <c r="BU395" t="s">
        <v>117</v>
      </c>
      <c r="BV395" s="24" t="s">
        <v>118</v>
      </c>
      <c r="BW395" s="24"/>
      <c r="BX395" s="24"/>
      <c r="BY395" s="24"/>
      <c r="BZ395" s="39" t="s">
        <v>89</v>
      </c>
      <c r="CA395" s="40" t="s">
        <v>119</v>
      </c>
      <c r="CB395" s="40">
        <v>17</v>
      </c>
      <c r="CC395" s="40"/>
      <c r="CD395" s="40" t="s">
        <v>119</v>
      </c>
      <c r="CE395" s="40"/>
      <c r="CF395" s="40"/>
      <c r="CG395" s="40">
        <v>29</v>
      </c>
      <c r="CH395" s="40">
        <v>20</v>
      </c>
      <c r="CI395" s="24"/>
      <c r="CJ395" s="24"/>
      <c r="CM395">
        <v>2</v>
      </c>
      <c r="CN395" s="40">
        <v>1</v>
      </c>
    </row>
    <row r="396" spans="1:93" x14ac:dyDescent="0.25">
      <c r="A396">
        <v>657</v>
      </c>
      <c r="B396" s="21">
        <v>43691</v>
      </c>
      <c r="C396">
        <v>387</v>
      </c>
      <c r="D396">
        <v>22</v>
      </c>
      <c r="E396" t="s">
        <v>236</v>
      </c>
      <c r="F396">
        <v>2</v>
      </c>
      <c r="G396">
        <v>3</v>
      </c>
      <c r="I396" t="s">
        <v>248</v>
      </c>
      <c r="J396" s="22">
        <f>COUNTIF($A$132:C400,C396)</f>
        <v>7</v>
      </c>
      <c r="K396" s="23"/>
      <c r="L396">
        <f t="shared" ref="L396:L403" si="59">--_xlfn.CONCAT(M396:N396)</f>
        <v>22</v>
      </c>
      <c r="M396" s="24">
        <v>2</v>
      </c>
      <c r="N396" s="24">
        <v>2</v>
      </c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5">
        <v>1</v>
      </c>
      <c r="AK396" s="26">
        <v>1</v>
      </c>
      <c r="AL396" s="27">
        <v>3</v>
      </c>
      <c r="AM396" s="27">
        <v>9</v>
      </c>
      <c r="AN396" s="28">
        <f>--_xlfn.CONCAT(AL396:AM396)</f>
        <v>39</v>
      </c>
      <c r="AO396" s="29">
        <v>1</v>
      </c>
      <c r="AP396" s="30">
        <v>1</v>
      </c>
      <c r="AQ396" s="27">
        <v>1</v>
      </c>
      <c r="AR396" s="31">
        <v>1</v>
      </c>
      <c r="AS396" s="29">
        <v>6</v>
      </c>
      <c r="AT396" s="30">
        <v>7</v>
      </c>
      <c r="AU396" s="25"/>
      <c r="AV396" s="27"/>
      <c r="AW396" s="31"/>
      <c r="AX396" s="29"/>
      <c r="AY396" s="32"/>
      <c r="AZ396" s="25"/>
      <c r="BA396" s="33"/>
      <c r="BB396" s="31"/>
      <c r="BC396" s="31"/>
      <c r="BD396" s="34"/>
      <c r="BE396" s="26"/>
      <c r="BF396" s="26"/>
      <c r="BG396" s="26"/>
      <c r="BH396" s="27">
        <v>0</v>
      </c>
      <c r="BI396" s="27">
        <v>9</v>
      </c>
      <c r="BJ396" s="28">
        <f t="shared" si="53"/>
        <v>9</v>
      </c>
      <c r="BK396" s="32"/>
      <c r="BL396" s="32"/>
      <c r="BM396" s="35"/>
      <c r="BN396" s="29">
        <v>2</v>
      </c>
      <c r="BO396" s="25"/>
      <c r="BP396" s="36">
        <v>0</v>
      </c>
      <c r="BQ396" s="36">
        <v>8</v>
      </c>
      <c r="BR396" s="37">
        <f>--_xlfn.CONCAT(BP396:BQ396)</f>
        <v>8</v>
      </c>
      <c r="BS396" s="38">
        <v>1</v>
      </c>
      <c r="BT396" s="38" t="s">
        <v>54</v>
      </c>
      <c r="BU396" t="s">
        <v>55</v>
      </c>
      <c r="BV396" s="24" t="s">
        <v>56</v>
      </c>
      <c r="BW396" s="24"/>
      <c r="BX396" s="24"/>
      <c r="BY396" s="24"/>
      <c r="BZ396" s="39" t="s">
        <v>57</v>
      </c>
      <c r="CA396" s="40">
        <v>5</v>
      </c>
      <c r="CB396" s="40">
        <v>5</v>
      </c>
      <c r="CC396" s="40"/>
      <c r="CD396" s="40">
        <v>5</v>
      </c>
      <c r="CE396" s="40"/>
      <c r="CF396" s="40"/>
      <c r="CG396" s="40">
        <v>20</v>
      </c>
      <c r="CH396" s="40">
        <v>9</v>
      </c>
      <c r="CI396" s="24"/>
      <c r="CM396">
        <v>3</v>
      </c>
      <c r="CN396" s="40">
        <v>1</v>
      </c>
      <c r="CO396" s="24"/>
    </row>
    <row r="397" spans="1:93" x14ac:dyDescent="0.25">
      <c r="A397">
        <v>652</v>
      </c>
      <c r="B397" s="21">
        <v>43691</v>
      </c>
      <c r="C397">
        <v>387</v>
      </c>
      <c r="D397">
        <v>10</v>
      </c>
      <c r="E397" t="s">
        <v>236</v>
      </c>
      <c r="F397">
        <v>2</v>
      </c>
      <c r="G397">
        <v>3</v>
      </c>
      <c r="H397">
        <v>387</v>
      </c>
      <c r="I397" t="s">
        <v>248</v>
      </c>
      <c r="L397">
        <f t="shared" si="59"/>
        <v>10</v>
      </c>
      <c r="M397" s="24">
        <v>1</v>
      </c>
      <c r="N397" s="24">
        <v>0</v>
      </c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5">
        <v>4</v>
      </c>
      <c r="AK397" s="26"/>
      <c r="AL397" s="27"/>
      <c r="AM397" s="27"/>
      <c r="AN397" s="28"/>
      <c r="AO397" s="29"/>
      <c r="AP397" s="30">
        <v>1</v>
      </c>
      <c r="AQ397" s="27">
        <v>5</v>
      </c>
      <c r="AR397" s="31">
        <v>1</v>
      </c>
      <c r="AS397" s="29">
        <v>1</v>
      </c>
      <c r="AT397" s="30">
        <v>1</v>
      </c>
      <c r="AU397" s="25"/>
      <c r="AV397" s="27"/>
      <c r="AW397" s="31">
        <v>1</v>
      </c>
      <c r="AX397" s="29">
        <v>1</v>
      </c>
      <c r="AY397" s="32"/>
      <c r="AZ397" s="25"/>
      <c r="BA397" s="33">
        <v>5</v>
      </c>
      <c r="BB397" s="31">
        <v>5</v>
      </c>
      <c r="BC397" s="31">
        <v>4</v>
      </c>
      <c r="BD397" s="34">
        <f>--_xlfn.CONCAT(BB397:BC397)</f>
        <v>54</v>
      </c>
      <c r="BE397" s="26"/>
      <c r="BF397" s="26"/>
      <c r="BG397" s="26"/>
      <c r="BH397" s="27">
        <v>0</v>
      </c>
      <c r="BI397" s="27">
        <v>9</v>
      </c>
      <c r="BJ397" s="28">
        <f t="shared" si="53"/>
        <v>9</v>
      </c>
      <c r="BK397" s="32"/>
      <c r="BL397" s="32"/>
      <c r="BM397" s="35"/>
      <c r="BN397" s="29">
        <v>2</v>
      </c>
      <c r="BO397" s="25"/>
      <c r="BP397" s="36"/>
      <c r="BQ397" s="36"/>
      <c r="BR397" s="37">
        <v>40</v>
      </c>
      <c r="BS397" s="24"/>
      <c r="BT397" s="24"/>
      <c r="BU397" t="s">
        <v>254</v>
      </c>
      <c r="BV397" s="24" t="s">
        <v>255</v>
      </c>
      <c r="BW397" s="24">
        <v>54</v>
      </c>
      <c r="BX397" s="24"/>
      <c r="BY397" t="s">
        <v>256</v>
      </c>
      <c r="BZ397" s="24" t="s">
        <v>257</v>
      </c>
      <c r="CA397" s="40" t="s">
        <v>258</v>
      </c>
      <c r="CB397" s="40">
        <v>26</v>
      </c>
      <c r="CC397" s="40"/>
      <c r="CD397" s="40" t="s">
        <v>258</v>
      </c>
      <c r="CE397" s="40"/>
      <c r="CF397" s="40"/>
      <c r="CG397" s="40"/>
      <c r="CH397" s="40"/>
      <c r="CI397" s="24"/>
      <c r="CJ397" s="24" t="s">
        <v>259</v>
      </c>
      <c r="CM397">
        <v>3</v>
      </c>
      <c r="CN397" s="40">
        <v>1</v>
      </c>
    </row>
    <row r="398" spans="1:93" x14ac:dyDescent="0.25">
      <c r="A398">
        <v>689</v>
      </c>
      <c r="B398" s="21">
        <v>43692</v>
      </c>
      <c r="C398">
        <v>403</v>
      </c>
      <c r="D398">
        <v>23</v>
      </c>
      <c r="E398" t="s">
        <v>236</v>
      </c>
      <c r="F398">
        <v>2</v>
      </c>
      <c r="G398">
        <v>3</v>
      </c>
      <c r="H398">
        <v>403</v>
      </c>
      <c r="I398" t="s">
        <v>241</v>
      </c>
      <c r="J398" s="22">
        <f>COUNTIF($C$175:C513,C398)</f>
        <v>4</v>
      </c>
      <c r="K398" s="23">
        <v>1</v>
      </c>
      <c r="L398">
        <f t="shared" si="59"/>
        <v>23</v>
      </c>
      <c r="M398" s="24">
        <v>2</v>
      </c>
      <c r="N398" s="24">
        <v>3</v>
      </c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5">
        <v>4</v>
      </c>
      <c r="AK398" s="26">
        <v>7</v>
      </c>
      <c r="AL398" s="27"/>
      <c r="AM398" s="27"/>
      <c r="AN398" s="28"/>
      <c r="AO398" s="29"/>
      <c r="AP398" s="30">
        <v>1</v>
      </c>
      <c r="AQ398" s="27">
        <v>6</v>
      </c>
      <c r="AR398" s="31">
        <v>1</v>
      </c>
      <c r="AS398" s="29">
        <v>4</v>
      </c>
      <c r="AT398" s="30">
        <v>4</v>
      </c>
      <c r="AU398" s="25"/>
      <c r="AV398" s="27"/>
      <c r="AW398" s="31"/>
      <c r="AX398" s="29"/>
      <c r="AY398" s="32"/>
      <c r="AZ398" s="25"/>
      <c r="BA398" s="33">
        <v>4</v>
      </c>
      <c r="BB398" s="31">
        <v>1</v>
      </c>
      <c r="BC398" s="31">
        <v>8</v>
      </c>
      <c r="BD398" s="34">
        <f>--_xlfn.CONCAT(BB398:BC398)</f>
        <v>18</v>
      </c>
      <c r="BE398" s="26"/>
      <c r="BF398" s="26"/>
      <c r="BG398" s="26"/>
      <c r="BH398" s="27">
        <v>0</v>
      </c>
      <c r="BI398" s="27">
        <v>9</v>
      </c>
      <c r="BJ398" s="28">
        <f t="shared" si="53"/>
        <v>9</v>
      </c>
      <c r="BK398" s="32"/>
      <c r="BL398" s="32"/>
      <c r="BM398" s="35"/>
      <c r="BN398" s="29">
        <v>2</v>
      </c>
      <c r="BO398" s="25"/>
      <c r="BP398" s="36"/>
      <c r="BQ398" s="36"/>
      <c r="BR398" s="57">
        <v>33</v>
      </c>
      <c r="BS398" s="38" t="s">
        <v>141</v>
      </c>
      <c r="BT398" s="38" t="s">
        <v>86</v>
      </c>
      <c r="BU398" s="40" t="s">
        <v>142</v>
      </c>
      <c r="BV398" s="39" t="s">
        <v>143</v>
      </c>
      <c r="BW398" s="51">
        <v>18</v>
      </c>
      <c r="BX398" s="51" t="s">
        <v>110</v>
      </c>
      <c r="BY398" s="58" t="s">
        <v>155</v>
      </c>
      <c r="BZ398" s="39" t="s">
        <v>129</v>
      </c>
      <c r="CA398" s="40">
        <v>13</v>
      </c>
      <c r="CB398" s="40">
        <v>13</v>
      </c>
      <c r="CC398" s="40"/>
      <c r="CD398" s="40">
        <v>13</v>
      </c>
      <c r="CE398" s="40"/>
      <c r="CF398" s="40"/>
      <c r="CG398" s="40">
        <v>25</v>
      </c>
      <c r="CH398" s="40">
        <v>17</v>
      </c>
      <c r="CI398" s="24"/>
      <c r="CM398">
        <v>3</v>
      </c>
      <c r="CN398" s="39">
        <v>2</v>
      </c>
    </row>
    <row r="399" spans="1:93" x14ac:dyDescent="0.25">
      <c r="A399">
        <v>693</v>
      </c>
      <c r="B399" s="21">
        <v>43692</v>
      </c>
      <c r="C399">
        <v>409</v>
      </c>
      <c r="D399">
        <v>5</v>
      </c>
      <c r="E399" t="s">
        <v>236</v>
      </c>
      <c r="F399">
        <v>2</v>
      </c>
      <c r="G399">
        <v>3</v>
      </c>
      <c r="H399">
        <v>409</v>
      </c>
      <c r="I399" t="s">
        <v>266</v>
      </c>
      <c r="J399" s="22">
        <f>COUNTIF($C$80:C620,C399)</f>
        <v>1</v>
      </c>
      <c r="K399" s="23">
        <v>1</v>
      </c>
      <c r="L399">
        <f t="shared" si="59"/>
        <v>5</v>
      </c>
      <c r="M399" s="24">
        <v>0</v>
      </c>
      <c r="N399" s="24">
        <v>5</v>
      </c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5">
        <v>1</v>
      </c>
      <c r="AK399" s="26">
        <v>1</v>
      </c>
      <c r="AL399" s="27">
        <v>0</v>
      </c>
      <c r="AM399" s="27">
        <v>2</v>
      </c>
      <c r="AN399" s="28">
        <f>--_xlfn.CONCAT(AL399:AM399)</f>
        <v>2</v>
      </c>
      <c r="AO399" s="29">
        <v>1</v>
      </c>
      <c r="AP399" s="30">
        <v>1</v>
      </c>
      <c r="AQ399" s="27">
        <v>5</v>
      </c>
      <c r="AR399" s="31">
        <v>1</v>
      </c>
      <c r="AS399" s="29">
        <v>1</v>
      </c>
      <c r="AT399" s="30">
        <v>1</v>
      </c>
      <c r="AU399" s="25"/>
      <c r="AV399" s="27"/>
      <c r="AW399" s="31"/>
      <c r="AX399" s="29"/>
      <c r="AY399" s="32"/>
      <c r="AZ399" s="25"/>
      <c r="BA399" s="33"/>
      <c r="BB399" s="31"/>
      <c r="BC399" s="31"/>
      <c r="BD399" s="34"/>
      <c r="BE399" s="26"/>
      <c r="BF399" s="26"/>
      <c r="BG399" s="26"/>
      <c r="BH399" s="27">
        <v>0</v>
      </c>
      <c r="BI399" s="27">
        <v>9</v>
      </c>
      <c r="BJ399" s="28">
        <f t="shared" si="53"/>
        <v>9</v>
      </c>
      <c r="BK399" s="32"/>
      <c r="BL399" s="32"/>
      <c r="BM399" s="35"/>
      <c r="BN399" s="29">
        <v>2</v>
      </c>
      <c r="BO399" s="25"/>
      <c r="BP399" s="36">
        <v>2</v>
      </c>
      <c r="BQ399" s="36">
        <v>7</v>
      </c>
      <c r="BR399" s="37">
        <f>--_xlfn.CONCAT(BP399:BQ399)</f>
        <v>27</v>
      </c>
      <c r="BS399" s="38">
        <v>1</v>
      </c>
      <c r="BT399" s="38" t="s">
        <v>54</v>
      </c>
      <c r="BU399" s="40" t="s">
        <v>77</v>
      </c>
      <c r="BV399" s="39" t="s">
        <v>78</v>
      </c>
      <c r="BW399" s="39"/>
      <c r="BX399" s="39"/>
      <c r="BY399" s="39"/>
      <c r="BZ399" s="39" t="s">
        <v>79</v>
      </c>
      <c r="CA399" s="40">
        <v>4</v>
      </c>
      <c r="CB399" s="40">
        <v>4</v>
      </c>
      <c r="CC399" s="40"/>
      <c r="CD399" s="40">
        <v>4</v>
      </c>
      <c r="CE399" s="40"/>
      <c r="CF399" s="40"/>
      <c r="CG399" s="40">
        <v>19</v>
      </c>
      <c r="CH399" s="40">
        <v>8</v>
      </c>
      <c r="CI399" s="24"/>
      <c r="CJ399" s="24"/>
      <c r="CM399">
        <v>3</v>
      </c>
      <c r="CN399" s="39">
        <v>2</v>
      </c>
      <c r="CO399" s="24"/>
    </row>
    <row r="400" spans="1:93" x14ac:dyDescent="0.25">
      <c r="A400">
        <v>660</v>
      </c>
      <c r="B400" s="21">
        <v>43691</v>
      </c>
      <c r="C400">
        <v>387</v>
      </c>
      <c r="D400">
        <v>6</v>
      </c>
      <c r="E400" t="s">
        <v>236</v>
      </c>
      <c r="F400">
        <v>2</v>
      </c>
      <c r="G400">
        <v>3</v>
      </c>
      <c r="H400">
        <v>387</v>
      </c>
      <c r="I400" t="s">
        <v>267</v>
      </c>
      <c r="J400" s="22">
        <f>COUNTIF($C$120:C578,C400)</f>
        <v>12</v>
      </c>
      <c r="K400" s="22">
        <v>1</v>
      </c>
      <c r="L400">
        <f t="shared" si="59"/>
        <v>6</v>
      </c>
      <c r="M400" s="24">
        <v>0</v>
      </c>
      <c r="N400" s="24">
        <v>6</v>
      </c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5">
        <v>4</v>
      </c>
      <c r="AK400" s="26"/>
      <c r="AL400" s="27"/>
      <c r="AM400" s="27"/>
      <c r="AN400" s="28"/>
      <c r="AO400" s="29"/>
      <c r="AP400" s="30">
        <v>1</v>
      </c>
      <c r="AQ400" s="27">
        <v>1</v>
      </c>
      <c r="AR400" s="31">
        <v>1</v>
      </c>
      <c r="AS400" s="29">
        <v>6</v>
      </c>
      <c r="AT400" s="30">
        <v>3</v>
      </c>
      <c r="AU400" s="25"/>
      <c r="AV400" s="27"/>
      <c r="AW400" s="31"/>
      <c r="AX400" s="29"/>
      <c r="AY400" s="32"/>
      <c r="AZ400" s="25"/>
      <c r="BA400" s="33">
        <v>3</v>
      </c>
      <c r="BB400" s="31">
        <v>5</v>
      </c>
      <c r="BC400" s="31">
        <v>6</v>
      </c>
      <c r="BD400" s="34">
        <f>--_xlfn.CONCAT(BB400:BC400)</f>
        <v>56</v>
      </c>
      <c r="BE400" s="26"/>
      <c r="BF400" s="26"/>
      <c r="BG400" s="26"/>
      <c r="BH400" s="27">
        <v>0</v>
      </c>
      <c r="BI400" s="27">
        <v>9</v>
      </c>
      <c r="BJ400" s="28">
        <f t="shared" si="53"/>
        <v>9</v>
      </c>
      <c r="BK400" s="32"/>
      <c r="BL400" s="32"/>
      <c r="BM400" s="35"/>
      <c r="BN400" s="29">
        <v>2</v>
      </c>
      <c r="BO400" s="25"/>
      <c r="BP400" s="36"/>
      <c r="BQ400" s="36"/>
      <c r="BR400" s="57">
        <v>34</v>
      </c>
      <c r="BS400" s="38">
        <v>10</v>
      </c>
      <c r="BT400" s="38" t="s">
        <v>60</v>
      </c>
      <c r="BU400" s="40" t="s">
        <v>134</v>
      </c>
      <c r="BV400" s="39" t="s">
        <v>135</v>
      </c>
      <c r="BW400" s="38">
        <v>56</v>
      </c>
      <c r="BX400" s="38" t="s">
        <v>95</v>
      </c>
      <c r="BY400" s="43" t="s">
        <v>268</v>
      </c>
      <c r="BZ400" s="39" t="s">
        <v>137</v>
      </c>
      <c r="CA400" s="40" t="s">
        <v>138</v>
      </c>
      <c r="CB400" s="40">
        <v>11</v>
      </c>
      <c r="CC400" s="40"/>
      <c r="CD400" s="40" t="s">
        <v>138</v>
      </c>
      <c r="CE400" s="40"/>
      <c r="CF400" s="40"/>
      <c r="CG400" s="40">
        <v>23</v>
      </c>
      <c r="CH400" s="40">
        <v>20</v>
      </c>
      <c r="CI400" s="24"/>
      <c r="CJ400" s="24"/>
      <c r="CM400">
        <v>3</v>
      </c>
      <c r="CN400" s="40">
        <v>1</v>
      </c>
    </row>
    <row r="401" spans="1:93" x14ac:dyDescent="0.25">
      <c r="A401">
        <v>687</v>
      </c>
      <c r="B401" s="21">
        <v>43692</v>
      </c>
      <c r="C401">
        <v>402</v>
      </c>
      <c r="D401">
        <v>6</v>
      </c>
      <c r="E401" t="s">
        <v>236</v>
      </c>
      <c r="F401">
        <v>2</v>
      </c>
      <c r="G401">
        <v>3</v>
      </c>
      <c r="H401">
        <v>402</v>
      </c>
      <c r="I401" t="s">
        <v>269</v>
      </c>
      <c r="J401" s="22">
        <f>COUNTIF($C391:C$754,C401)</f>
        <v>1</v>
      </c>
      <c r="K401" s="23">
        <v>1</v>
      </c>
      <c r="L401">
        <f t="shared" si="59"/>
        <v>6</v>
      </c>
      <c r="M401" s="24">
        <v>0</v>
      </c>
      <c r="N401" s="24">
        <v>6</v>
      </c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5">
        <v>1</v>
      </c>
      <c r="AK401" s="26">
        <v>1</v>
      </c>
      <c r="AL401" s="27">
        <v>0</v>
      </c>
      <c r="AM401" s="27">
        <v>1</v>
      </c>
      <c r="AN401" s="28">
        <f>--_xlfn.CONCAT(AL401:AM401)</f>
        <v>1</v>
      </c>
      <c r="AO401" s="29">
        <v>1</v>
      </c>
      <c r="AP401" s="30">
        <v>1</v>
      </c>
      <c r="AQ401" s="27">
        <v>6</v>
      </c>
      <c r="AR401" s="31">
        <v>1</v>
      </c>
      <c r="AS401" s="29">
        <v>4</v>
      </c>
      <c r="AT401" s="30">
        <v>4</v>
      </c>
      <c r="AU401" s="25"/>
      <c r="AV401" s="27"/>
      <c r="AW401" s="31"/>
      <c r="AX401" s="29"/>
      <c r="AY401" s="32"/>
      <c r="AZ401" s="25"/>
      <c r="BA401" s="33"/>
      <c r="BB401" s="31"/>
      <c r="BC401" s="31"/>
      <c r="BD401" s="34"/>
      <c r="BE401" s="26"/>
      <c r="BF401" s="26"/>
      <c r="BG401" s="26"/>
      <c r="BH401" s="27">
        <v>0</v>
      </c>
      <c r="BI401" s="27">
        <v>9</v>
      </c>
      <c r="BJ401" s="28">
        <f t="shared" si="53"/>
        <v>9</v>
      </c>
      <c r="BK401" s="32"/>
      <c r="BL401" s="32"/>
      <c r="BM401" s="35"/>
      <c r="BN401" s="29">
        <v>2</v>
      </c>
      <c r="BO401" s="25"/>
      <c r="BP401" s="36">
        <v>0</v>
      </c>
      <c r="BQ401" s="36">
        <v>8</v>
      </c>
      <c r="BR401" s="37">
        <f>--_xlfn.CONCAT(BP401:BQ401)</f>
        <v>8</v>
      </c>
      <c r="BS401" s="38">
        <v>1</v>
      </c>
      <c r="BT401" s="38" t="s">
        <v>54</v>
      </c>
      <c r="BU401" s="40" t="s">
        <v>81</v>
      </c>
      <c r="BV401" s="39" t="s">
        <v>82</v>
      </c>
      <c r="BW401" s="39"/>
      <c r="BX401" s="39"/>
      <c r="BY401" s="39"/>
      <c r="BZ401" s="39" t="s">
        <v>83</v>
      </c>
      <c r="CA401" s="40">
        <v>3</v>
      </c>
      <c r="CB401" s="40">
        <v>3</v>
      </c>
      <c r="CC401" s="40"/>
      <c r="CD401" s="40">
        <v>3</v>
      </c>
      <c r="CE401" s="40"/>
      <c r="CF401" s="40"/>
      <c r="CG401" s="40">
        <v>18</v>
      </c>
      <c r="CH401" s="40">
        <v>9</v>
      </c>
      <c r="CI401" s="24"/>
      <c r="CJ401" s="24"/>
      <c r="CM401">
        <v>3</v>
      </c>
      <c r="CN401" s="40">
        <v>2</v>
      </c>
      <c r="CO401" s="24"/>
    </row>
    <row r="402" spans="1:93" x14ac:dyDescent="0.25">
      <c r="A402">
        <v>677</v>
      </c>
      <c r="B402" s="21">
        <v>43692</v>
      </c>
      <c r="C402">
        <v>396</v>
      </c>
      <c r="D402">
        <v>9</v>
      </c>
      <c r="E402" t="s">
        <v>236</v>
      </c>
      <c r="F402">
        <v>2</v>
      </c>
      <c r="G402">
        <v>3</v>
      </c>
      <c r="H402">
        <v>396</v>
      </c>
      <c r="I402" t="s">
        <v>260</v>
      </c>
      <c r="J402" s="22">
        <f>COUNTIF($C393:C$745,C402)</f>
        <v>2</v>
      </c>
      <c r="K402" s="23">
        <v>1</v>
      </c>
      <c r="L402">
        <f t="shared" si="59"/>
        <v>9</v>
      </c>
      <c r="M402" s="24">
        <v>0</v>
      </c>
      <c r="N402" s="24">
        <v>9</v>
      </c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5">
        <v>1</v>
      </c>
      <c r="AK402" s="26">
        <v>1</v>
      </c>
      <c r="AL402" s="27">
        <v>0</v>
      </c>
      <c r="AM402" s="27">
        <v>2</v>
      </c>
      <c r="AN402" s="28">
        <f>--_xlfn.CONCAT(AL402:AM402)</f>
        <v>2</v>
      </c>
      <c r="AO402" s="29">
        <v>1</v>
      </c>
      <c r="AP402" s="30">
        <v>1</v>
      </c>
      <c r="AQ402" s="27">
        <v>6</v>
      </c>
      <c r="AR402" s="31">
        <v>1</v>
      </c>
      <c r="AS402" s="29">
        <v>6</v>
      </c>
      <c r="AT402" s="30">
        <v>6</v>
      </c>
      <c r="AU402" s="25"/>
      <c r="AV402" s="27"/>
      <c r="AW402" s="31"/>
      <c r="AX402" s="29"/>
      <c r="AY402" s="32"/>
      <c r="AZ402" s="25"/>
      <c r="BA402" s="33"/>
      <c r="BB402" s="31"/>
      <c r="BC402" s="31"/>
      <c r="BD402" s="34"/>
      <c r="BE402" s="26"/>
      <c r="BF402" s="26"/>
      <c r="BG402" s="26"/>
      <c r="BH402" s="27">
        <v>0</v>
      </c>
      <c r="BI402" s="27">
        <v>9</v>
      </c>
      <c r="BJ402" s="28">
        <f t="shared" si="53"/>
        <v>9</v>
      </c>
      <c r="BK402" s="32"/>
      <c r="BL402" s="32"/>
      <c r="BM402" s="35"/>
      <c r="BN402" s="29">
        <v>2</v>
      </c>
      <c r="BO402" s="25"/>
      <c r="BP402" s="36">
        <v>0</v>
      </c>
      <c r="BQ402" s="36">
        <v>8</v>
      </c>
      <c r="BR402" s="37">
        <f>--_xlfn.CONCAT(BP402:BQ402)</f>
        <v>8</v>
      </c>
      <c r="BS402" s="38">
        <v>1</v>
      </c>
      <c r="BT402" s="38" t="s">
        <v>54</v>
      </c>
      <c r="BU402" s="40" t="s">
        <v>81</v>
      </c>
      <c r="BV402" s="39" t="s">
        <v>82</v>
      </c>
      <c r="BW402" s="39"/>
      <c r="BX402" s="39"/>
      <c r="BY402" s="39"/>
      <c r="BZ402" s="39" t="s">
        <v>83</v>
      </c>
      <c r="CA402" s="40">
        <v>3</v>
      </c>
      <c r="CB402" s="40">
        <v>3</v>
      </c>
      <c r="CC402" s="40"/>
      <c r="CD402" s="40">
        <v>3</v>
      </c>
      <c r="CE402" s="40"/>
      <c r="CF402" s="40"/>
      <c r="CG402" s="40">
        <v>18</v>
      </c>
      <c r="CH402" s="40">
        <v>9</v>
      </c>
      <c r="CI402" s="24"/>
      <c r="CJ402" s="24"/>
      <c r="CM402">
        <v>3</v>
      </c>
      <c r="CN402" s="40">
        <v>2</v>
      </c>
      <c r="CO402" s="24"/>
    </row>
    <row r="403" spans="1:93" x14ac:dyDescent="0.25">
      <c r="A403">
        <v>822</v>
      </c>
      <c r="B403" s="21">
        <v>43697</v>
      </c>
      <c r="C403">
        <v>452</v>
      </c>
      <c r="D403">
        <v>16</v>
      </c>
      <c r="E403" t="s">
        <v>244</v>
      </c>
      <c r="F403">
        <v>2</v>
      </c>
      <c r="G403">
        <v>3</v>
      </c>
      <c r="H403">
        <v>452</v>
      </c>
      <c r="I403" t="s">
        <v>245</v>
      </c>
      <c r="J403" s="22">
        <f>COUNTIF($C401:C$754,C403)</f>
        <v>10</v>
      </c>
      <c r="K403" s="23">
        <v>7</v>
      </c>
      <c r="L403">
        <f t="shared" si="59"/>
        <v>16</v>
      </c>
      <c r="M403" s="24">
        <v>1</v>
      </c>
      <c r="N403" s="24">
        <v>6</v>
      </c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5">
        <v>1</v>
      </c>
      <c r="AK403" s="26">
        <v>1</v>
      </c>
      <c r="AL403" s="27">
        <v>0</v>
      </c>
      <c r="AM403" s="27">
        <v>1</v>
      </c>
      <c r="AN403" s="28">
        <f>--_xlfn.CONCAT(AL403:AM403)</f>
        <v>1</v>
      </c>
      <c r="AO403" s="29">
        <v>2</v>
      </c>
      <c r="AP403" s="30">
        <v>1</v>
      </c>
      <c r="AQ403" s="27">
        <v>6</v>
      </c>
      <c r="AR403" s="31">
        <v>1</v>
      </c>
      <c r="AS403" s="29">
        <v>5</v>
      </c>
      <c r="AT403" s="30">
        <v>5</v>
      </c>
      <c r="AU403" s="25"/>
      <c r="AV403" s="27"/>
      <c r="AW403" s="31"/>
      <c r="AX403" s="29"/>
      <c r="AY403" s="32"/>
      <c r="AZ403" s="25"/>
      <c r="BA403" s="33"/>
      <c r="BB403" s="31"/>
      <c r="BC403" s="31"/>
      <c r="BD403" s="34"/>
      <c r="BE403" s="26"/>
      <c r="BF403" s="26"/>
      <c r="BG403" s="26"/>
      <c r="BH403" s="27">
        <v>0</v>
      </c>
      <c r="BI403" s="27">
        <v>9</v>
      </c>
      <c r="BJ403" s="28">
        <f t="shared" si="53"/>
        <v>9</v>
      </c>
      <c r="BK403" s="32"/>
      <c r="BL403" s="32"/>
      <c r="BM403" s="35"/>
      <c r="BN403" s="29">
        <v>2</v>
      </c>
      <c r="BO403" s="25"/>
      <c r="BP403" s="36">
        <v>0</v>
      </c>
      <c r="BQ403" s="36">
        <v>2</v>
      </c>
      <c r="BR403" s="37">
        <f>--_xlfn.CONCAT(BP403:BQ403)</f>
        <v>2</v>
      </c>
      <c r="BS403" s="38">
        <v>1</v>
      </c>
      <c r="BT403" s="38" t="s">
        <v>54</v>
      </c>
      <c r="BU403" s="40" t="s">
        <v>81</v>
      </c>
      <c r="BV403" s="39" t="s">
        <v>82</v>
      </c>
      <c r="BW403" s="39"/>
      <c r="BX403" s="39"/>
      <c r="BY403" s="39"/>
      <c r="BZ403" s="39" t="s">
        <v>83</v>
      </c>
      <c r="CA403" s="40">
        <v>3</v>
      </c>
      <c r="CB403" s="40">
        <v>3</v>
      </c>
      <c r="CC403" s="40"/>
      <c r="CD403" s="40">
        <v>3</v>
      </c>
      <c r="CE403" s="40"/>
      <c r="CF403" s="40"/>
      <c r="CG403" s="40">
        <v>18</v>
      </c>
      <c r="CH403" s="40">
        <v>9</v>
      </c>
      <c r="CI403" s="24"/>
      <c r="CJ403" s="24"/>
      <c r="CM403">
        <v>3</v>
      </c>
      <c r="CN403" s="40">
        <v>1</v>
      </c>
      <c r="CO403" s="24"/>
    </row>
    <row r="404" spans="1:93" x14ac:dyDescent="0.25">
      <c r="A404">
        <v>200</v>
      </c>
      <c r="B404" s="21">
        <v>43664</v>
      </c>
      <c r="C404">
        <v>149</v>
      </c>
      <c r="D404">
        <v>12</v>
      </c>
      <c r="E404" t="s">
        <v>175</v>
      </c>
      <c r="F404">
        <v>2</v>
      </c>
      <c r="G404">
        <v>3</v>
      </c>
      <c r="H404">
        <v>149</v>
      </c>
      <c r="I404" t="s">
        <v>177</v>
      </c>
      <c r="J404" s="22">
        <f>COUNTIF($C$107:C583,C404)</f>
        <v>21</v>
      </c>
      <c r="K404" s="23">
        <v>3</v>
      </c>
      <c r="L404">
        <f>--_xlfn.CONCAT(M404:O404)</f>
        <v>12</v>
      </c>
      <c r="M404" s="24">
        <v>1</v>
      </c>
      <c r="N404" s="24">
        <v>2</v>
      </c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5">
        <v>3</v>
      </c>
      <c r="AK404" s="26"/>
      <c r="AL404" s="27"/>
      <c r="AM404" s="27"/>
      <c r="AN404" s="28"/>
      <c r="AO404" s="29"/>
      <c r="AP404" s="30">
        <v>1</v>
      </c>
      <c r="AQ404" s="27">
        <v>5</v>
      </c>
      <c r="AR404" s="31">
        <v>1</v>
      </c>
      <c r="AS404" s="29">
        <v>2</v>
      </c>
      <c r="AT404" s="30">
        <v>2</v>
      </c>
      <c r="AU404" s="25"/>
      <c r="AV404" s="27"/>
      <c r="AW404" s="31"/>
      <c r="AX404" s="29">
        <v>3</v>
      </c>
      <c r="AY404" s="32"/>
      <c r="AZ404" s="25"/>
      <c r="BA404" s="33">
        <v>3</v>
      </c>
      <c r="BB404" s="31">
        <v>0</v>
      </c>
      <c r="BC404" s="31">
        <v>4</v>
      </c>
      <c r="BD404" s="34">
        <f>--_xlfn.CONCAT(BB404:BC404)</f>
        <v>4</v>
      </c>
      <c r="BE404" s="26"/>
      <c r="BF404" s="26"/>
      <c r="BG404" s="26"/>
      <c r="BH404" s="27">
        <v>0</v>
      </c>
      <c r="BI404" s="27">
        <v>9</v>
      </c>
      <c r="BJ404" s="28">
        <f t="shared" si="53"/>
        <v>9</v>
      </c>
      <c r="BK404" s="32"/>
      <c r="BL404" s="32"/>
      <c r="BM404" s="35"/>
      <c r="BN404" s="29">
        <v>2</v>
      </c>
      <c r="BO404" s="25"/>
      <c r="BP404" s="36"/>
      <c r="BQ404" s="36"/>
      <c r="BR404" s="57">
        <v>34</v>
      </c>
      <c r="BS404" s="38" t="s">
        <v>238</v>
      </c>
      <c r="BT404" s="38" t="s">
        <v>60</v>
      </c>
      <c r="BU404" s="40" t="s">
        <v>239</v>
      </c>
      <c r="BV404" s="39" t="s">
        <v>240</v>
      </c>
      <c r="BW404" s="51">
        <v>4</v>
      </c>
      <c r="BX404" s="51" t="s">
        <v>110</v>
      </c>
      <c r="BY404" s="58" t="s">
        <v>225</v>
      </c>
      <c r="BZ404" s="39" t="s">
        <v>129</v>
      </c>
      <c r="CA404" s="40">
        <v>13</v>
      </c>
      <c r="CB404" s="40">
        <v>13</v>
      </c>
      <c r="CC404" s="40">
        <v>13</v>
      </c>
      <c r="CD404" s="40"/>
      <c r="CE404" s="40"/>
      <c r="CF404" s="40"/>
      <c r="CG404" s="40">
        <v>7</v>
      </c>
      <c r="CH404" s="40">
        <v>17</v>
      </c>
      <c r="CI404" s="24"/>
      <c r="CM404">
        <v>3</v>
      </c>
      <c r="CN404" s="40">
        <v>1</v>
      </c>
    </row>
    <row r="405" spans="1:93" x14ac:dyDescent="0.25">
      <c r="A405">
        <v>828</v>
      </c>
      <c r="B405" s="21">
        <v>43697</v>
      </c>
      <c r="C405">
        <v>452</v>
      </c>
      <c r="D405">
        <v>22</v>
      </c>
      <c r="E405" t="s">
        <v>244</v>
      </c>
      <c r="F405">
        <v>2</v>
      </c>
      <c r="G405">
        <v>3</v>
      </c>
      <c r="I405" t="s">
        <v>245</v>
      </c>
      <c r="J405" s="22">
        <f>COUNTIF($C$46:C633,C405)</f>
        <v>21</v>
      </c>
      <c r="K405" s="23"/>
      <c r="L405">
        <f>--_xlfn.CONCAT(M405:N405)</f>
        <v>22</v>
      </c>
      <c r="M405" s="24">
        <v>2</v>
      </c>
      <c r="N405" s="24">
        <v>2</v>
      </c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5">
        <v>1</v>
      </c>
      <c r="AK405" s="26">
        <v>1</v>
      </c>
      <c r="AL405" s="27">
        <v>0</v>
      </c>
      <c r="AM405" s="27">
        <v>3</v>
      </c>
      <c r="AN405" s="28">
        <f>--_xlfn.CONCAT(AL405:AM405)</f>
        <v>3</v>
      </c>
      <c r="AO405" s="29">
        <v>1</v>
      </c>
      <c r="AP405" s="30">
        <v>1</v>
      </c>
      <c r="AQ405" s="27">
        <v>1</v>
      </c>
      <c r="AR405" s="31">
        <v>1</v>
      </c>
      <c r="AS405" s="29">
        <v>4</v>
      </c>
      <c r="AT405" s="30">
        <v>4</v>
      </c>
      <c r="AU405" s="25"/>
      <c r="AV405" s="27"/>
      <c r="AW405" s="31"/>
      <c r="AX405" s="29"/>
      <c r="AY405" s="32"/>
      <c r="AZ405" s="25"/>
      <c r="BA405" s="33"/>
      <c r="BB405" s="31"/>
      <c r="BC405" s="31"/>
      <c r="BD405" s="34"/>
      <c r="BE405" s="26"/>
      <c r="BF405" s="26"/>
      <c r="BG405" s="26"/>
      <c r="BH405" s="27">
        <v>1</v>
      </c>
      <c r="BI405" s="27">
        <v>0</v>
      </c>
      <c r="BJ405" s="28">
        <f t="shared" si="53"/>
        <v>10</v>
      </c>
      <c r="BK405" s="32">
        <v>2</v>
      </c>
      <c r="BL405" s="32">
        <v>4</v>
      </c>
      <c r="BM405" s="35">
        <f>--_xlfn.CONCAT(BK405:BL405)</f>
        <v>24</v>
      </c>
      <c r="BN405" s="29">
        <v>2</v>
      </c>
      <c r="BO405" s="25"/>
      <c r="BP405" s="36">
        <v>0</v>
      </c>
      <c r="BQ405" s="36">
        <v>5</v>
      </c>
      <c r="BR405" s="37">
        <f>--_xlfn.CONCAT(BP405:BQ405)</f>
        <v>5</v>
      </c>
      <c r="BS405" s="38">
        <v>10</v>
      </c>
      <c r="BT405" s="38" t="s">
        <v>60</v>
      </c>
      <c r="BU405" s="40" t="s">
        <v>61</v>
      </c>
      <c r="BV405" s="39" t="s">
        <v>62</v>
      </c>
      <c r="BW405" s="39"/>
      <c r="BX405" s="39"/>
      <c r="BY405" s="39"/>
      <c r="BZ405" s="39" t="s">
        <v>63</v>
      </c>
      <c r="CA405" s="40">
        <v>11</v>
      </c>
      <c r="CB405" s="40">
        <v>12</v>
      </c>
      <c r="CC405" s="40"/>
      <c r="CD405" s="40">
        <v>11</v>
      </c>
      <c r="CE405" s="40"/>
      <c r="CF405" s="40"/>
      <c r="CG405" s="40">
        <v>24</v>
      </c>
      <c r="CH405" s="40">
        <v>12</v>
      </c>
      <c r="CI405" s="24" t="s">
        <v>262</v>
      </c>
      <c r="CL405" s="24"/>
      <c r="CM405">
        <v>3</v>
      </c>
      <c r="CN405" s="40">
        <v>1</v>
      </c>
      <c r="CO405" s="24"/>
    </row>
    <row r="406" spans="1:93" x14ac:dyDescent="0.25">
      <c r="A406">
        <v>829</v>
      </c>
      <c r="B406" s="21">
        <v>43697</v>
      </c>
      <c r="C406">
        <v>452</v>
      </c>
      <c r="D406">
        <v>23</v>
      </c>
      <c r="E406" t="s">
        <v>244</v>
      </c>
      <c r="F406">
        <v>2</v>
      </c>
      <c r="G406">
        <v>3</v>
      </c>
      <c r="I406" t="s">
        <v>245</v>
      </c>
      <c r="J406" s="22">
        <f>COUNTIF($C403:C$754,C406)</f>
        <v>10</v>
      </c>
      <c r="K406" s="23"/>
      <c r="L406">
        <f>--_xlfn.CONCAT(M406:N406)</f>
        <v>23</v>
      </c>
      <c r="M406" s="24">
        <v>2</v>
      </c>
      <c r="N406" s="24">
        <v>3</v>
      </c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5">
        <v>1</v>
      </c>
      <c r="AK406" s="26">
        <v>1</v>
      </c>
      <c r="AL406" s="27">
        <v>0</v>
      </c>
      <c r="AM406" s="27">
        <v>2</v>
      </c>
      <c r="AN406" s="28">
        <f>--_xlfn.CONCAT(AL406:AM406)</f>
        <v>2</v>
      </c>
      <c r="AO406" s="29">
        <v>3</v>
      </c>
      <c r="AP406" s="30">
        <v>1</v>
      </c>
      <c r="AQ406" s="27">
        <v>1</v>
      </c>
      <c r="AR406" s="31">
        <v>1</v>
      </c>
      <c r="AS406" s="29">
        <v>3</v>
      </c>
      <c r="AT406" s="30">
        <v>3</v>
      </c>
      <c r="AU406" s="25"/>
      <c r="AV406" s="27"/>
      <c r="AW406" s="31"/>
      <c r="AX406" s="29"/>
      <c r="AY406" s="32"/>
      <c r="AZ406" s="25"/>
      <c r="BA406" s="33"/>
      <c r="BB406" s="31"/>
      <c r="BC406" s="31"/>
      <c r="BD406" s="34"/>
      <c r="BE406" s="26"/>
      <c r="BF406" s="26"/>
      <c r="BG406" s="26"/>
      <c r="BH406" s="27">
        <v>1</v>
      </c>
      <c r="BI406" s="27">
        <v>0</v>
      </c>
      <c r="BJ406" s="28">
        <f t="shared" si="53"/>
        <v>10</v>
      </c>
      <c r="BK406" s="32">
        <v>2</v>
      </c>
      <c r="BL406" s="32">
        <v>5</v>
      </c>
      <c r="BM406" s="35">
        <f>--_xlfn.CONCAT(BK406:BL406)</f>
        <v>25</v>
      </c>
      <c r="BN406" s="29">
        <v>2</v>
      </c>
      <c r="BO406" s="25"/>
      <c r="BP406" s="36">
        <v>0</v>
      </c>
      <c r="BQ406" s="36">
        <v>8</v>
      </c>
      <c r="BR406" s="37">
        <f>--_xlfn.CONCAT(BP406:BQ406)</f>
        <v>8</v>
      </c>
      <c r="BS406" s="38">
        <v>1</v>
      </c>
      <c r="BT406" s="38" t="s">
        <v>54</v>
      </c>
      <c r="BU406" s="40" t="s">
        <v>81</v>
      </c>
      <c r="BV406" s="39" t="s">
        <v>82</v>
      </c>
      <c r="BW406" s="39"/>
      <c r="BX406" s="39"/>
      <c r="BY406" s="39"/>
      <c r="BZ406" s="39" t="s">
        <v>83</v>
      </c>
      <c r="CA406" s="40">
        <v>3</v>
      </c>
      <c r="CB406" s="40">
        <v>3</v>
      </c>
      <c r="CC406" s="40"/>
      <c r="CD406" s="40">
        <v>3</v>
      </c>
      <c r="CE406" s="40"/>
      <c r="CF406" s="40"/>
      <c r="CG406" s="40">
        <v>18</v>
      </c>
      <c r="CH406" s="40">
        <v>9</v>
      </c>
      <c r="CI406" s="24"/>
      <c r="CJ406" s="24"/>
      <c r="CM406">
        <v>3</v>
      </c>
      <c r="CN406" s="40">
        <v>1</v>
      </c>
      <c r="CO406" s="24"/>
    </row>
    <row r="407" spans="1:93" x14ac:dyDescent="0.25">
      <c r="A407">
        <v>274</v>
      </c>
      <c r="B407" s="21">
        <v>43667</v>
      </c>
      <c r="C407">
        <v>169</v>
      </c>
      <c r="D407">
        <v>61</v>
      </c>
      <c r="E407" t="s">
        <v>242</v>
      </c>
      <c r="F407">
        <v>2</v>
      </c>
      <c r="G407">
        <v>2</v>
      </c>
      <c r="H407">
        <v>169</v>
      </c>
      <c r="I407" t="s">
        <v>243</v>
      </c>
      <c r="J407" s="22">
        <f>COUNTIF($C$105:C555,C407)</f>
        <v>7</v>
      </c>
      <c r="K407" s="23">
        <v>1</v>
      </c>
      <c r="L407">
        <f>--_xlfn.CONCAT(M407:O407)</f>
        <v>61</v>
      </c>
      <c r="M407" s="24">
        <v>6</v>
      </c>
      <c r="N407" s="24">
        <v>1</v>
      </c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5">
        <v>1</v>
      </c>
      <c r="AK407" s="26">
        <v>1</v>
      </c>
      <c r="AL407" s="27">
        <v>0</v>
      </c>
      <c r="AM407" s="27">
        <v>2</v>
      </c>
      <c r="AN407" s="28">
        <f>--_xlfn.CONCAT(AL407:AM407)</f>
        <v>2</v>
      </c>
      <c r="AO407" s="29">
        <v>5</v>
      </c>
      <c r="AP407" s="30">
        <v>1</v>
      </c>
      <c r="AQ407" s="27">
        <v>5</v>
      </c>
      <c r="AR407" s="31">
        <v>1</v>
      </c>
      <c r="AS407" s="29">
        <v>5</v>
      </c>
      <c r="AT407" s="30">
        <v>2</v>
      </c>
      <c r="AU407" s="25"/>
      <c r="AV407" s="27"/>
      <c r="AW407" s="31"/>
      <c r="AX407" s="29"/>
      <c r="AY407" s="32"/>
      <c r="AZ407" s="25"/>
      <c r="BA407" s="33">
        <v>4</v>
      </c>
      <c r="BB407" s="31">
        <v>3</v>
      </c>
      <c r="BC407" s="31">
        <v>1</v>
      </c>
      <c r="BD407" s="34">
        <f>--_xlfn.CONCAT(BB407:BC407)</f>
        <v>31</v>
      </c>
      <c r="BE407" s="26"/>
      <c r="BF407" s="26"/>
      <c r="BG407" s="26"/>
      <c r="BH407" s="27">
        <v>1</v>
      </c>
      <c r="BI407" s="27">
        <v>0</v>
      </c>
      <c r="BJ407" s="28">
        <f t="shared" si="53"/>
        <v>10</v>
      </c>
      <c r="BK407" s="32">
        <v>2</v>
      </c>
      <c r="BL407" s="32">
        <v>7</v>
      </c>
      <c r="BM407" s="35">
        <f>--_xlfn.CONCAT(BK407:BL407)</f>
        <v>27</v>
      </c>
      <c r="BN407" s="29">
        <v>2</v>
      </c>
      <c r="BO407" s="25"/>
      <c r="BP407" s="36">
        <v>2</v>
      </c>
      <c r="BQ407" s="36">
        <v>5</v>
      </c>
      <c r="BR407" s="37">
        <f>--_xlfn.CONCAT(BP407:BQ407)</f>
        <v>25</v>
      </c>
      <c r="BS407" s="38">
        <v>8</v>
      </c>
      <c r="BT407" s="38" t="s">
        <v>86</v>
      </c>
      <c r="BU407" s="40" t="s">
        <v>87</v>
      </c>
      <c r="BV407" s="39" t="s">
        <v>88</v>
      </c>
      <c r="BW407" s="39">
        <v>31</v>
      </c>
      <c r="BX407" s="39"/>
      <c r="BY407" t="s">
        <v>154</v>
      </c>
      <c r="BZ407" s="39" t="s">
        <v>89</v>
      </c>
      <c r="CA407" s="40" t="s">
        <v>90</v>
      </c>
      <c r="CB407" s="40">
        <v>15</v>
      </c>
      <c r="CC407" s="40"/>
      <c r="CD407" s="40" t="s">
        <v>90</v>
      </c>
      <c r="CE407" s="40"/>
      <c r="CF407" s="40"/>
      <c r="CG407" s="40">
        <v>27</v>
      </c>
      <c r="CH407" s="40">
        <v>19</v>
      </c>
      <c r="CI407" s="24"/>
      <c r="CM407">
        <v>2</v>
      </c>
      <c r="CN407" s="40">
        <v>1</v>
      </c>
    </row>
    <row r="408" spans="1:93" x14ac:dyDescent="0.25">
      <c r="A408">
        <v>261</v>
      </c>
      <c r="B408" s="21">
        <v>43667</v>
      </c>
      <c r="C408">
        <v>166</v>
      </c>
      <c r="D408">
        <v>12</v>
      </c>
      <c r="E408" t="s">
        <v>242</v>
      </c>
      <c r="F408">
        <v>2</v>
      </c>
      <c r="G408">
        <v>2</v>
      </c>
      <c r="H408">
        <v>166</v>
      </c>
      <c r="I408" t="s">
        <v>246</v>
      </c>
      <c r="J408" s="22">
        <f>COUNTIF($C$91:C604,C408)</f>
        <v>8</v>
      </c>
      <c r="K408" s="23">
        <v>3</v>
      </c>
      <c r="L408">
        <f>--_xlfn.CONCAT(M408:O408)</f>
        <v>12</v>
      </c>
      <c r="M408" s="24">
        <v>1</v>
      </c>
      <c r="N408" s="24">
        <v>2</v>
      </c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5">
        <v>1</v>
      </c>
      <c r="AK408" s="26">
        <v>1</v>
      </c>
      <c r="AL408" s="27">
        <v>0</v>
      </c>
      <c r="AM408" s="27">
        <v>1</v>
      </c>
      <c r="AN408" s="28">
        <f>--_xlfn.CONCAT(AL408:AM408)</f>
        <v>1</v>
      </c>
      <c r="AO408" s="29">
        <v>2</v>
      </c>
      <c r="AP408" s="30">
        <v>1</v>
      </c>
      <c r="AQ408" s="27">
        <v>5</v>
      </c>
      <c r="AR408" s="31">
        <v>1</v>
      </c>
      <c r="AS408" s="29">
        <v>4</v>
      </c>
      <c r="AT408" s="30">
        <v>1</v>
      </c>
      <c r="AU408" s="25"/>
      <c r="AV408" s="27"/>
      <c r="AW408" s="31">
        <v>4</v>
      </c>
      <c r="AX408" s="29"/>
      <c r="AY408" s="32"/>
      <c r="AZ408" s="25"/>
      <c r="BA408" s="33">
        <v>2</v>
      </c>
      <c r="BB408" s="31">
        <v>3</v>
      </c>
      <c r="BC408" s="31">
        <v>5</v>
      </c>
      <c r="BD408" s="34">
        <f>--_xlfn.CONCAT(BB408:BC408)</f>
        <v>35</v>
      </c>
      <c r="BE408" s="26"/>
      <c r="BF408" s="26"/>
      <c r="BG408" s="26"/>
      <c r="BH408" s="27">
        <v>1</v>
      </c>
      <c r="BI408" s="27">
        <v>0</v>
      </c>
      <c r="BJ408" s="28">
        <f t="shared" si="53"/>
        <v>10</v>
      </c>
      <c r="BK408" s="32">
        <v>4</v>
      </c>
      <c r="BL408" s="32">
        <v>3</v>
      </c>
      <c r="BM408" s="35">
        <f>--_xlfn.CONCAT(BK408:BL408)</f>
        <v>43</v>
      </c>
      <c r="BN408" s="29">
        <v>2</v>
      </c>
      <c r="BO408" s="25" t="s">
        <v>217</v>
      </c>
      <c r="BP408" s="36">
        <v>1</v>
      </c>
      <c r="BQ408" s="36">
        <v>6</v>
      </c>
      <c r="BR408" s="37">
        <f>--_xlfn.CONCAT(BP408:BQ408)</f>
        <v>16</v>
      </c>
      <c r="BS408" s="38">
        <v>9</v>
      </c>
      <c r="BT408" s="38" t="s">
        <v>86</v>
      </c>
      <c r="BU408" s="40" t="s">
        <v>127</v>
      </c>
      <c r="BV408" s="39" t="s">
        <v>128</v>
      </c>
      <c r="BW408" s="39">
        <v>35</v>
      </c>
      <c r="BX408" s="39"/>
      <c r="BY408" t="s">
        <v>270</v>
      </c>
      <c r="BZ408" s="39" t="s">
        <v>89</v>
      </c>
      <c r="CA408" s="40">
        <v>15</v>
      </c>
      <c r="CB408" s="40">
        <v>16</v>
      </c>
      <c r="CC408" s="40"/>
      <c r="CD408" s="40">
        <v>15</v>
      </c>
      <c r="CE408" s="40"/>
      <c r="CF408" s="40"/>
      <c r="CG408" s="40">
        <v>28</v>
      </c>
      <c r="CH408" s="40">
        <v>18</v>
      </c>
      <c r="CI408" s="24"/>
      <c r="CM408">
        <v>2</v>
      </c>
      <c r="CN408" s="40">
        <v>1</v>
      </c>
    </row>
    <row r="409" spans="1:93" x14ac:dyDescent="0.25">
      <c r="A409">
        <v>260</v>
      </c>
      <c r="B409" s="21">
        <v>43667</v>
      </c>
      <c r="C409">
        <v>166</v>
      </c>
      <c r="D409">
        <v>11</v>
      </c>
      <c r="E409" t="s">
        <v>242</v>
      </c>
      <c r="F409">
        <v>2</v>
      </c>
      <c r="G409">
        <v>2</v>
      </c>
      <c r="H409">
        <v>166</v>
      </c>
      <c r="I409" t="s">
        <v>271</v>
      </c>
      <c r="J409" s="22">
        <f>COUNTIF($C$96:C603,C409)</f>
        <v>8</v>
      </c>
      <c r="K409" s="23">
        <v>1</v>
      </c>
      <c r="L409">
        <f>--_xlfn.CONCAT(M409:O409)</f>
        <v>11</v>
      </c>
      <c r="M409" s="24">
        <v>1</v>
      </c>
      <c r="N409" s="24">
        <v>1</v>
      </c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5">
        <v>4</v>
      </c>
      <c r="AK409" s="26">
        <v>7</v>
      </c>
      <c r="AL409" s="27"/>
      <c r="AM409" s="27"/>
      <c r="AN409" s="28"/>
      <c r="AO409" s="29"/>
      <c r="AP409" s="30">
        <v>1</v>
      </c>
      <c r="AQ409" s="27">
        <v>6</v>
      </c>
      <c r="AR409" s="31">
        <v>1</v>
      </c>
      <c r="AS409" s="29">
        <v>4</v>
      </c>
      <c r="AT409" s="30">
        <v>4</v>
      </c>
      <c r="AU409" s="25"/>
      <c r="AV409" s="27"/>
      <c r="AW409" s="31"/>
      <c r="AX409" s="29"/>
      <c r="AY409" s="32"/>
      <c r="AZ409" s="25"/>
      <c r="BA409" s="33">
        <v>4</v>
      </c>
      <c r="BB409" s="31">
        <v>1</v>
      </c>
      <c r="BC409" s="31">
        <v>6</v>
      </c>
      <c r="BD409" s="34">
        <f>--_xlfn.CONCAT(BB409:BC409)</f>
        <v>16</v>
      </c>
      <c r="BE409" s="26"/>
      <c r="BF409" s="26"/>
      <c r="BG409" s="26"/>
      <c r="BH409" s="27">
        <v>1</v>
      </c>
      <c r="BI409" s="27">
        <v>0</v>
      </c>
      <c r="BJ409" s="28">
        <f t="shared" si="53"/>
        <v>10</v>
      </c>
      <c r="BK409" s="32"/>
      <c r="BL409" s="32"/>
      <c r="BM409" s="35"/>
      <c r="BN409" s="29">
        <v>2</v>
      </c>
      <c r="BO409" s="25"/>
      <c r="BP409" s="36"/>
      <c r="BQ409" s="36"/>
      <c r="BR409" s="57">
        <v>33</v>
      </c>
      <c r="BS409" s="38" t="s">
        <v>141</v>
      </c>
      <c r="BT409" s="38" t="s">
        <v>86</v>
      </c>
      <c r="BU409" s="40" t="s">
        <v>142</v>
      </c>
      <c r="BV409" s="39" t="s">
        <v>143</v>
      </c>
      <c r="BW409" s="36">
        <v>16</v>
      </c>
      <c r="BX409" s="36" t="s">
        <v>178</v>
      </c>
      <c r="BY409" s="63" t="s">
        <v>272</v>
      </c>
      <c r="BZ409" s="39" t="s">
        <v>89</v>
      </c>
      <c r="CA409" s="40" t="s">
        <v>144</v>
      </c>
      <c r="CB409" s="40">
        <v>19</v>
      </c>
      <c r="CC409" s="40"/>
      <c r="CD409" s="40" t="s">
        <v>144</v>
      </c>
      <c r="CE409" s="40"/>
      <c r="CF409" s="40"/>
      <c r="CG409" s="40">
        <v>30</v>
      </c>
      <c r="CH409" s="40">
        <v>0</v>
      </c>
      <c r="CI409" s="24"/>
      <c r="CM409">
        <v>2</v>
      </c>
      <c r="CN409" s="40">
        <v>2</v>
      </c>
    </row>
    <row r="410" spans="1:93" x14ac:dyDescent="0.25">
      <c r="A410">
        <v>262</v>
      </c>
      <c r="B410" s="21">
        <v>43667</v>
      </c>
      <c r="C410">
        <v>166</v>
      </c>
      <c r="D410">
        <v>14</v>
      </c>
      <c r="E410" t="s">
        <v>242</v>
      </c>
      <c r="F410">
        <v>2</v>
      </c>
      <c r="G410">
        <v>2</v>
      </c>
      <c r="H410">
        <v>166</v>
      </c>
      <c r="I410" t="s">
        <v>271</v>
      </c>
      <c r="J410" s="22">
        <f>COUNTIF($A321:C$635,C410)</f>
        <v>8</v>
      </c>
      <c r="K410" s="23">
        <v>1</v>
      </c>
      <c r="L410">
        <f>--_xlfn.CONCAT(M410:O410)</f>
        <v>14</v>
      </c>
      <c r="M410" s="24">
        <v>1</v>
      </c>
      <c r="N410" s="24">
        <v>4</v>
      </c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5">
        <v>1</v>
      </c>
      <c r="AK410" s="26">
        <v>1</v>
      </c>
      <c r="AL410" s="27">
        <v>3</v>
      </c>
      <c r="AM410" s="27">
        <v>9</v>
      </c>
      <c r="AN410" s="28">
        <f>--_xlfn.CONCAT(AL410:AM410)</f>
        <v>39</v>
      </c>
      <c r="AO410" s="29">
        <v>1</v>
      </c>
      <c r="AP410" s="30">
        <v>1</v>
      </c>
      <c r="AQ410" s="27">
        <v>6</v>
      </c>
      <c r="AR410" s="31">
        <v>1</v>
      </c>
      <c r="AS410" s="29">
        <v>4</v>
      </c>
      <c r="AT410" s="30">
        <v>4</v>
      </c>
      <c r="AU410" s="25"/>
      <c r="AV410" s="27"/>
      <c r="AW410" s="31"/>
      <c r="AX410" s="29"/>
      <c r="AY410" s="32"/>
      <c r="AZ410" s="25"/>
      <c r="BA410" s="33"/>
      <c r="BB410" s="31"/>
      <c r="BC410" s="31"/>
      <c r="BD410" s="34"/>
      <c r="BE410" s="26"/>
      <c r="BF410" s="26"/>
      <c r="BG410" s="26"/>
      <c r="BH410" s="27">
        <v>1</v>
      </c>
      <c r="BI410" s="27">
        <v>0</v>
      </c>
      <c r="BJ410" s="28">
        <f t="shared" si="53"/>
        <v>10</v>
      </c>
      <c r="BK410" s="32"/>
      <c r="BL410" s="32"/>
      <c r="BM410" s="35"/>
      <c r="BN410" s="29">
        <v>2</v>
      </c>
      <c r="BO410" s="25"/>
      <c r="BP410" s="36">
        <v>0</v>
      </c>
      <c r="BQ410" s="36">
        <v>2</v>
      </c>
      <c r="BR410" s="37">
        <f>--_xlfn.CONCAT(BP410:BQ410)</f>
        <v>2</v>
      </c>
      <c r="BS410" s="38">
        <v>1</v>
      </c>
      <c r="BT410" s="38" t="s">
        <v>54</v>
      </c>
      <c r="BU410" t="s">
        <v>55</v>
      </c>
      <c r="BV410" s="24" t="s">
        <v>56</v>
      </c>
      <c r="BW410" s="24"/>
      <c r="BX410" s="24"/>
      <c r="BY410" s="24"/>
      <c r="BZ410" s="39" t="s">
        <v>57</v>
      </c>
      <c r="CA410" s="40">
        <v>5</v>
      </c>
      <c r="CB410" s="40">
        <v>5</v>
      </c>
      <c r="CC410" s="40"/>
      <c r="CD410" s="40">
        <v>5</v>
      </c>
      <c r="CE410" s="40"/>
      <c r="CF410" s="40"/>
      <c r="CG410" s="40">
        <v>20</v>
      </c>
      <c r="CH410" s="40">
        <v>9</v>
      </c>
      <c r="CM410">
        <v>2</v>
      </c>
      <c r="CN410" s="40">
        <v>2</v>
      </c>
    </row>
    <row r="411" spans="1:93" x14ac:dyDescent="0.25">
      <c r="A411">
        <v>653</v>
      </c>
      <c r="B411" s="21">
        <v>43691</v>
      </c>
      <c r="C411">
        <v>387</v>
      </c>
      <c r="D411">
        <v>16</v>
      </c>
      <c r="E411" t="s">
        <v>236</v>
      </c>
      <c r="F411">
        <v>2</v>
      </c>
      <c r="G411">
        <v>3</v>
      </c>
      <c r="H411">
        <v>387</v>
      </c>
      <c r="I411" t="s">
        <v>248</v>
      </c>
      <c r="J411" s="22">
        <f>COUNTIF($A$65:C482,C411)</f>
        <v>12</v>
      </c>
      <c r="K411" s="23">
        <v>3</v>
      </c>
      <c r="L411">
        <f t="shared" ref="L411:L420" si="60">--_xlfn.CONCAT(M411:N411)</f>
        <v>16</v>
      </c>
      <c r="M411" s="24">
        <v>1</v>
      </c>
      <c r="N411" s="24">
        <v>6</v>
      </c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5">
        <v>1</v>
      </c>
      <c r="AK411" s="26">
        <v>1</v>
      </c>
      <c r="AL411" s="27">
        <v>3</v>
      </c>
      <c r="AM411" s="27">
        <v>8</v>
      </c>
      <c r="AN411" s="28">
        <f>--_xlfn.CONCAT(AL411:AM411)</f>
        <v>38</v>
      </c>
      <c r="AO411" s="29">
        <v>1</v>
      </c>
      <c r="AP411" s="30">
        <v>1</v>
      </c>
      <c r="AQ411" s="27">
        <v>6</v>
      </c>
      <c r="AR411" s="31">
        <v>1</v>
      </c>
      <c r="AS411" s="29">
        <v>4</v>
      </c>
      <c r="AT411" s="30">
        <v>4</v>
      </c>
      <c r="AU411" s="25"/>
      <c r="AV411" s="27"/>
      <c r="AW411" s="31"/>
      <c r="AX411" s="29">
        <v>1</v>
      </c>
      <c r="AY411" s="32"/>
      <c r="AZ411" s="25"/>
      <c r="BA411" s="33">
        <v>8</v>
      </c>
      <c r="BB411" s="31"/>
      <c r="BC411" s="31"/>
      <c r="BD411" s="34"/>
      <c r="BE411" s="26"/>
      <c r="BF411" s="26"/>
      <c r="BG411" s="26"/>
      <c r="BH411" s="27">
        <v>1</v>
      </c>
      <c r="BI411" s="27">
        <v>0</v>
      </c>
      <c r="BJ411" s="28">
        <f t="shared" si="53"/>
        <v>10</v>
      </c>
      <c r="BK411" s="32"/>
      <c r="BL411" s="32"/>
      <c r="BM411" s="35"/>
      <c r="BN411" s="29">
        <v>2</v>
      </c>
      <c r="BO411" s="25"/>
      <c r="BP411" s="36">
        <v>0</v>
      </c>
      <c r="BQ411" s="36">
        <v>8</v>
      </c>
      <c r="BR411" s="37">
        <f>--_xlfn.CONCAT(BP411:BQ411)</f>
        <v>8</v>
      </c>
      <c r="BS411" s="38">
        <v>1</v>
      </c>
      <c r="BT411" s="38" t="s">
        <v>54</v>
      </c>
      <c r="BU411" t="s">
        <v>55</v>
      </c>
      <c r="BV411" s="24" t="s">
        <v>56</v>
      </c>
      <c r="BW411" s="24"/>
      <c r="BX411" s="24"/>
      <c r="BY411" s="24"/>
      <c r="BZ411" s="39" t="s">
        <v>57</v>
      </c>
      <c r="CA411" s="40">
        <v>5</v>
      </c>
      <c r="CB411" s="40">
        <v>5</v>
      </c>
      <c r="CC411" s="40"/>
      <c r="CD411" s="40">
        <v>5</v>
      </c>
      <c r="CE411" s="40"/>
      <c r="CF411" s="40"/>
      <c r="CG411" s="40">
        <v>20</v>
      </c>
      <c r="CH411" s="40">
        <v>9</v>
      </c>
      <c r="CI411" s="24"/>
      <c r="CM411">
        <v>3</v>
      </c>
      <c r="CN411" s="40">
        <v>1</v>
      </c>
      <c r="CO411" s="24"/>
    </row>
    <row r="412" spans="1:93" x14ac:dyDescent="0.25">
      <c r="A412">
        <v>655</v>
      </c>
      <c r="B412" s="21">
        <v>43691</v>
      </c>
      <c r="C412">
        <v>387</v>
      </c>
      <c r="D412">
        <v>18</v>
      </c>
      <c r="E412" t="s">
        <v>236</v>
      </c>
      <c r="F412">
        <v>2</v>
      </c>
      <c r="G412">
        <v>3</v>
      </c>
      <c r="I412" t="s">
        <v>248</v>
      </c>
      <c r="J412" s="22">
        <f>COUNTIF($A$85:C412,C412)</f>
        <v>9</v>
      </c>
      <c r="K412" s="23"/>
      <c r="L412">
        <f t="shared" si="60"/>
        <v>18</v>
      </c>
      <c r="M412" s="24">
        <v>1</v>
      </c>
      <c r="N412" s="24">
        <v>8</v>
      </c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5">
        <v>5</v>
      </c>
      <c r="AK412" s="26"/>
      <c r="AL412" s="27"/>
      <c r="AM412" s="27"/>
      <c r="AN412" s="28"/>
      <c r="AO412" s="29"/>
      <c r="AP412" s="30">
        <v>1</v>
      </c>
      <c r="AQ412" s="27">
        <v>2</v>
      </c>
      <c r="AR412" s="31">
        <v>1</v>
      </c>
      <c r="AS412" s="29">
        <v>7</v>
      </c>
      <c r="AT412" s="30">
        <v>1</v>
      </c>
      <c r="AU412" s="25"/>
      <c r="AV412" s="27"/>
      <c r="AW412" s="31"/>
      <c r="AX412" s="29"/>
      <c r="AY412" s="32"/>
      <c r="AZ412" s="25"/>
      <c r="BA412" s="33"/>
      <c r="BB412" s="31"/>
      <c r="BC412" s="31"/>
      <c r="BD412" s="34"/>
      <c r="BE412" s="26"/>
      <c r="BF412" s="26"/>
      <c r="BG412" s="26"/>
      <c r="BH412" s="27">
        <v>1</v>
      </c>
      <c r="BI412" s="27">
        <v>0</v>
      </c>
      <c r="BJ412" s="28">
        <f t="shared" si="53"/>
        <v>10</v>
      </c>
      <c r="BK412" s="32"/>
      <c r="BL412" s="32"/>
      <c r="BM412" s="35"/>
      <c r="BN412" s="29">
        <v>2</v>
      </c>
      <c r="BO412" s="25"/>
      <c r="BP412" s="36"/>
      <c r="BQ412" s="36"/>
      <c r="BR412" s="57">
        <v>31</v>
      </c>
      <c r="BS412" s="38">
        <v>1</v>
      </c>
      <c r="BT412" s="38" t="s">
        <v>54</v>
      </c>
      <c r="BU412" s="40" t="s">
        <v>165</v>
      </c>
      <c r="BV412" s="24" t="s">
        <v>166</v>
      </c>
      <c r="BW412" s="24"/>
      <c r="BX412" s="24"/>
      <c r="BY412" s="24"/>
      <c r="BZ412" s="39" t="s">
        <v>57</v>
      </c>
      <c r="CA412" s="40">
        <v>5</v>
      </c>
      <c r="CB412" s="40">
        <v>5</v>
      </c>
      <c r="CC412" s="40"/>
      <c r="CD412" s="40">
        <v>5</v>
      </c>
      <c r="CE412" s="40"/>
      <c r="CF412" s="40"/>
      <c r="CG412" s="40">
        <v>20</v>
      </c>
      <c r="CH412" s="40">
        <v>9</v>
      </c>
      <c r="CI412" s="24"/>
      <c r="CM412">
        <v>3</v>
      </c>
      <c r="CN412" s="40">
        <v>1</v>
      </c>
      <c r="CO412" s="24"/>
    </row>
    <row r="413" spans="1:93" x14ac:dyDescent="0.25">
      <c r="A413">
        <v>658</v>
      </c>
      <c r="B413" s="21">
        <v>43691</v>
      </c>
      <c r="C413">
        <v>387</v>
      </c>
      <c r="D413">
        <v>23</v>
      </c>
      <c r="E413" t="s">
        <v>236</v>
      </c>
      <c r="F413">
        <v>2</v>
      </c>
      <c r="G413">
        <v>3</v>
      </c>
      <c r="H413">
        <v>387</v>
      </c>
      <c r="I413" t="s">
        <v>248</v>
      </c>
      <c r="J413" s="22">
        <f>COUNTIF($A$85:C413,C413)</f>
        <v>10</v>
      </c>
      <c r="K413" s="23">
        <v>2</v>
      </c>
      <c r="L413">
        <f t="shared" si="60"/>
        <v>23</v>
      </c>
      <c r="M413" s="24">
        <v>2</v>
      </c>
      <c r="N413" s="24">
        <v>3</v>
      </c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5">
        <v>5</v>
      </c>
      <c r="AK413" s="26"/>
      <c r="AL413" s="27"/>
      <c r="AM413" s="27"/>
      <c r="AN413" s="28"/>
      <c r="AO413" s="29"/>
      <c r="AP413" s="30">
        <v>1</v>
      </c>
      <c r="AQ413" s="27">
        <v>2</v>
      </c>
      <c r="AR413" s="31">
        <v>1</v>
      </c>
      <c r="AS413" s="29">
        <v>7</v>
      </c>
      <c r="AT413" s="30">
        <v>1</v>
      </c>
      <c r="AU413" s="25"/>
      <c r="AV413" s="27">
        <v>1</v>
      </c>
      <c r="AW413" s="31"/>
      <c r="AX413" s="29"/>
      <c r="AY413" s="32"/>
      <c r="AZ413" s="25">
        <v>1</v>
      </c>
      <c r="BA413" s="33">
        <v>8</v>
      </c>
      <c r="BB413" s="31"/>
      <c r="BC413" s="31"/>
      <c r="BD413" s="34"/>
      <c r="BE413" s="26"/>
      <c r="BF413" s="26"/>
      <c r="BG413" s="26"/>
      <c r="BH413" s="27">
        <v>1</v>
      </c>
      <c r="BI413" s="27">
        <v>0</v>
      </c>
      <c r="BJ413" s="28">
        <f t="shared" si="53"/>
        <v>10</v>
      </c>
      <c r="BK413" s="32"/>
      <c r="BL413" s="32"/>
      <c r="BM413" s="35"/>
      <c r="BN413" s="29">
        <v>2</v>
      </c>
      <c r="BO413" s="25"/>
      <c r="BP413" s="36"/>
      <c r="BQ413" s="36"/>
      <c r="BR413" s="57">
        <v>31</v>
      </c>
      <c r="BS413" s="38">
        <v>1</v>
      </c>
      <c r="BT413" s="38" t="s">
        <v>54</v>
      </c>
      <c r="BU413" s="40" t="s">
        <v>165</v>
      </c>
      <c r="BV413" s="24" t="s">
        <v>166</v>
      </c>
      <c r="BW413" s="24"/>
      <c r="BX413" s="24"/>
      <c r="BY413" s="24"/>
      <c r="BZ413" s="39" t="s">
        <v>57</v>
      </c>
      <c r="CA413" s="40">
        <v>5</v>
      </c>
      <c r="CB413" s="40">
        <v>5</v>
      </c>
      <c r="CC413" s="40"/>
      <c r="CD413" s="40">
        <v>5</v>
      </c>
      <c r="CE413" s="40"/>
      <c r="CF413" s="40"/>
      <c r="CG413" s="40">
        <v>20</v>
      </c>
      <c r="CH413" s="40">
        <v>9</v>
      </c>
      <c r="CI413" s="24"/>
      <c r="CM413">
        <v>3</v>
      </c>
      <c r="CN413" s="40">
        <v>1</v>
      </c>
      <c r="CO413" s="24"/>
    </row>
    <row r="414" spans="1:93" x14ac:dyDescent="0.25">
      <c r="A414">
        <v>654</v>
      </c>
      <c r="B414" s="21">
        <v>43691</v>
      </c>
      <c r="C414">
        <v>387</v>
      </c>
      <c r="D414">
        <v>17</v>
      </c>
      <c r="E414" t="s">
        <v>236</v>
      </c>
      <c r="F414">
        <v>2</v>
      </c>
      <c r="G414">
        <v>3</v>
      </c>
      <c r="H414">
        <v>387</v>
      </c>
      <c r="I414" t="s">
        <v>248</v>
      </c>
      <c r="J414" s="22">
        <f>COUNTIF($C$140:C561,C414)</f>
        <v>12</v>
      </c>
      <c r="K414" s="23">
        <v>1</v>
      </c>
      <c r="L414">
        <f t="shared" si="60"/>
        <v>17</v>
      </c>
      <c r="M414" s="24">
        <v>1</v>
      </c>
      <c r="N414" s="24">
        <v>7</v>
      </c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5">
        <v>4</v>
      </c>
      <c r="AK414" s="26">
        <v>7</v>
      </c>
      <c r="AL414" s="27"/>
      <c r="AM414" s="27"/>
      <c r="AN414" s="28"/>
      <c r="AO414" s="29"/>
      <c r="AP414" s="30">
        <v>1</v>
      </c>
      <c r="AQ414" s="27">
        <v>1</v>
      </c>
      <c r="AR414" s="31">
        <v>1</v>
      </c>
      <c r="AS414" s="29">
        <v>1</v>
      </c>
      <c r="AT414" s="30">
        <v>1</v>
      </c>
      <c r="AU414" s="25"/>
      <c r="AV414" s="27"/>
      <c r="AW414" s="31"/>
      <c r="AX414" s="29"/>
      <c r="AY414" s="32"/>
      <c r="AZ414" s="25"/>
      <c r="BA414" s="33">
        <v>4</v>
      </c>
      <c r="BB414" s="31">
        <v>1</v>
      </c>
      <c r="BC414" s="31">
        <v>2</v>
      </c>
      <c r="BD414" s="34">
        <f>--_xlfn.CONCAT(BB414:BC414)</f>
        <v>12</v>
      </c>
      <c r="BE414" s="26"/>
      <c r="BF414" s="26"/>
      <c r="BG414" s="26"/>
      <c r="BH414" s="27">
        <v>1</v>
      </c>
      <c r="BI414" s="27">
        <v>0</v>
      </c>
      <c r="BJ414" s="28">
        <f t="shared" si="53"/>
        <v>10</v>
      </c>
      <c r="BK414" s="32"/>
      <c r="BL414" s="32"/>
      <c r="BM414" s="35"/>
      <c r="BN414" s="29">
        <v>2</v>
      </c>
      <c r="BO414" s="25"/>
      <c r="BP414" s="36">
        <v>1</v>
      </c>
      <c r="BQ414" s="36">
        <v>6</v>
      </c>
      <c r="BR414" s="37">
        <f>--_xlfn.CONCAT(BP414:BQ414)</f>
        <v>16</v>
      </c>
      <c r="BS414" s="38">
        <v>9</v>
      </c>
      <c r="BT414" s="38" t="s">
        <v>86</v>
      </c>
      <c r="BU414" s="40" t="s">
        <v>127</v>
      </c>
      <c r="BV414" s="39" t="s">
        <v>128</v>
      </c>
      <c r="BW414" s="51">
        <v>12</v>
      </c>
      <c r="BX414" s="51" t="s">
        <v>110</v>
      </c>
      <c r="BY414" s="58" t="s">
        <v>111</v>
      </c>
      <c r="BZ414" s="39" t="s">
        <v>129</v>
      </c>
      <c r="CA414" s="40">
        <v>13</v>
      </c>
      <c r="CB414" s="40">
        <v>13</v>
      </c>
      <c r="CC414" s="40"/>
      <c r="CD414" s="40">
        <v>13</v>
      </c>
      <c r="CE414" s="40"/>
      <c r="CF414" s="40"/>
      <c r="CG414" s="40">
        <v>25</v>
      </c>
      <c r="CH414" s="40">
        <v>17</v>
      </c>
      <c r="CI414" s="24" t="s">
        <v>108</v>
      </c>
      <c r="CM414">
        <v>3</v>
      </c>
      <c r="CN414" s="40">
        <v>1</v>
      </c>
    </row>
    <row r="415" spans="1:93" x14ac:dyDescent="0.25">
      <c r="A415">
        <v>691</v>
      </c>
      <c r="B415" s="21">
        <v>43692</v>
      </c>
      <c r="C415">
        <v>403</v>
      </c>
      <c r="D415">
        <v>6</v>
      </c>
      <c r="E415" t="s">
        <v>236</v>
      </c>
      <c r="F415">
        <v>2</v>
      </c>
      <c r="G415">
        <v>3</v>
      </c>
      <c r="I415" t="s">
        <v>241</v>
      </c>
      <c r="J415" s="22">
        <f>COUNTIF($A$113:C438,C415)</f>
        <v>4</v>
      </c>
      <c r="K415" s="23"/>
      <c r="L415">
        <f t="shared" si="60"/>
        <v>6</v>
      </c>
      <c r="M415" s="24">
        <v>0</v>
      </c>
      <c r="N415" s="24">
        <v>6</v>
      </c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5">
        <v>1</v>
      </c>
      <c r="AK415" s="26">
        <v>1</v>
      </c>
      <c r="AL415" s="27">
        <v>3</v>
      </c>
      <c r="AM415" s="27">
        <v>9</v>
      </c>
      <c r="AN415" s="28">
        <f>--_xlfn.CONCAT(AL415:AM415)</f>
        <v>39</v>
      </c>
      <c r="AO415" s="29">
        <v>3</v>
      </c>
      <c r="AP415" s="30">
        <v>1</v>
      </c>
      <c r="AQ415" s="27">
        <v>7</v>
      </c>
      <c r="AR415" s="31">
        <v>1</v>
      </c>
      <c r="AS415" s="29">
        <v>4</v>
      </c>
      <c r="AT415" s="30">
        <v>4</v>
      </c>
      <c r="AU415" s="25"/>
      <c r="AV415" s="27"/>
      <c r="AW415" s="31"/>
      <c r="AX415" s="29"/>
      <c r="AY415" s="32"/>
      <c r="AZ415" s="25"/>
      <c r="BA415" s="33"/>
      <c r="BB415" s="31"/>
      <c r="BC415" s="31"/>
      <c r="BD415" s="34"/>
      <c r="BE415" s="26"/>
      <c r="BF415" s="26"/>
      <c r="BG415" s="26"/>
      <c r="BH415" s="27">
        <v>1</v>
      </c>
      <c r="BI415" s="27">
        <v>0</v>
      </c>
      <c r="BJ415" s="28">
        <f t="shared" si="53"/>
        <v>10</v>
      </c>
      <c r="BK415" s="32"/>
      <c r="BL415" s="32"/>
      <c r="BM415" s="35"/>
      <c r="BN415" s="29">
        <v>2</v>
      </c>
      <c r="BO415" s="25"/>
      <c r="BP415" s="36">
        <v>0</v>
      </c>
      <c r="BQ415" s="36">
        <v>2</v>
      </c>
      <c r="BR415" s="37">
        <f>--_xlfn.CONCAT(BP415:BQ415)</f>
        <v>2</v>
      </c>
      <c r="BS415" s="38">
        <v>1</v>
      </c>
      <c r="BT415" s="38" t="s">
        <v>54</v>
      </c>
      <c r="BU415" t="s">
        <v>55</v>
      </c>
      <c r="BV415" s="24" t="s">
        <v>56</v>
      </c>
      <c r="BW415" s="24"/>
      <c r="BX415" s="24"/>
      <c r="BY415" s="24"/>
      <c r="BZ415" s="39" t="s">
        <v>57</v>
      </c>
      <c r="CA415" s="40">
        <v>5</v>
      </c>
      <c r="CB415" s="40">
        <v>5</v>
      </c>
      <c r="CC415" s="40"/>
      <c r="CD415" s="40">
        <v>5</v>
      </c>
      <c r="CE415" s="40"/>
      <c r="CF415" s="40"/>
      <c r="CG415" s="40">
        <v>20</v>
      </c>
      <c r="CH415" s="40">
        <v>9</v>
      </c>
      <c r="CI415" s="24"/>
      <c r="CL415" s="24"/>
      <c r="CM415">
        <v>3</v>
      </c>
      <c r="CN415" s="39">
        <v>2</v>
      </c>
    </row>
    <row r="416" spans="1:93" x14ac:dyDescent="0.25">
      <c r="A416" s="40">
        <v>676</v>
      </c>
      <c r="B416" s="44">
        <v>43692</v>
      </c>
      <c r="C416" s="40">
        <v>396</v>
      </c>
      <c r="D416" s="40">
        <v>7</v>
      </c>
      <c r="E416" s="40" t="s">
        <v>236</v>
      </c>
      <c r="F416">
        <v>2</v>
      </c>
      <c r="G416">
        <v>3</v>
      </c>
      <c r="H416" s="40">
        <v>396</v>
      </c>
      <c r="I416" s="40" t="s">
        <v>260</v>
      </c>
      <c r="J416" s="45">
        <f>COUNTIF($C$177:C520,C416)</f>
        <v>3</v>
      </c>
      <c r="K416" s="46">
        <v>1</v>
      </c>
      <c r="L416" s="40">
        <f t="shared" si="60"/>
        <v>7</v>
      </c>
      <c r="M416" s="39">
        <v>0</v>
      </c>
      <c r="N416" s="39">
        <v>7</v>
      </c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  <c r="AD416" s="39"/>
      <c r="AE416" s="39"/>
      <c r="AF416" s="39"/>
      <c r="AG416" s="39"/>
      <c r="AH416" s="39"/>
      <c r="AI416" s="39"/>
      <c r="AJ416" s="47">
        <v>1</v>
      </c>
      <c r="AK416" s="48">
        <v>1</v>
      </c>
      <c r="AL416" s="38">
        <v>0</v>
      </c>
      <c r="AM416" s="38">
        <v>1</v>
      </c>
      <c r="AN416" s="49">
        <f>--_xlfn.CONCAT(AL416:AM416)</f>
        <v>1</v>
      </c>
      <c r="AO416" s="36">
        <v>1</v>
      </c>
      <c r="AP416" s="50">
        <v>1</v>
      </c>
      <c r="AQ416" s="38">
        <v>6</v>
      </c>
      <c r="AR416" s="51">
        <v>6</v>
      </c>
      <c r="AS416" s="36">
        <v>4</v>
      </c>
      <c r="AT416" s="50">
        <v>4</v>
      </c>
      <c r="AU416" s="47"/>
      <c r="AV416" s="38"/>
      <c r="AW416" s="51"/>
      <c r="AX416" s="36"/>
      <c r="AY416" s="52"/>
      <c r="AZ416" s="47"/>
      <c r="BA416" s="53"/>
      <c r="BB416" s="51"/>
      <c r="BC416" s="51"/>
      <c r="BD416" s="54"/>
      <c r="BE416" s="48"/>
      <c r="BF416" s="48"/>
      <c r="BG416" s="48"/>
      <c r="BH416" s="38">
        <v>1</v>
      </c>
      <c r="BI416" s="38">
        <v>0</v>
      </c>
      <c r="BJ416" s="49">
        <f t="shared" si="53"/>
        <v>10</v>
      </c>
      <c r="BK416" s="52"/>
      <c r="BL416" s="52"/>
      <c r="BM416" s="55"/>
      <c r="BN416" s="36">
        <v>2</v>
      </c>
      <c r="BO416" s="47"/>
      <c r="BP416" s="36"/>
      <c r="BQ416" s="36"/>
      <c r="BR416" s="56">
        <v>31</v>
      </c>
      <c r="BS416" s="38" t="s">
        <v>186</v>
      </c>
      <c r="BT416" s="38" t="s">
        <v>54</v>
      </c>
      <c r="BU416" s="40" t="s">
        <v>101</v>
      </c>
      <c r="BV416" s="39" t="s">
        <v>102</v>
      </c>
      <c r="BW416" s="39"/>
      <c r="BX416" s="39"/>
      <c r="BY416" s="39"/>
      <c r="BZ416" s="39" t="s">
        <v>103</v>
      </c>
      <c r="CA416" s="40" t="s">
        <v>104</v>
      </c>
      <c r="CB416" s="40">
        <v>28</v>
      </c>
      <c r="CC416" s="40"/>
      <c r="CD416" s="40" t="s">
        <v>104</v>
      </c>
      <c r="CE416" s="40"/>
      <c r="CF416" s="40"/>
      <c r="CG416" s="40"/>
      <c r="CH416" s="40"/>
      <c r="CI416" s="40" t="s">
        <v>156</v>
      </c>
      <c r="CJ416" s="40"/>
      <c r="CK416" s="40"/>
      <c r="CM416">
        <v>3</v>
      </c>
      <c r="CN416" s="40">
        <v>2</v>
      </c>
    </row>
    <row r="417" spans="1:93" x14ac:dyDescent="0.25">
      <c r="A417">
        <v>651</v>
      </c>
      <c r="B417" s="21">
        <v>43691</v>
      </c>
      <c r="C417">
        <v>384</v>
      </c>
      <c r="D417">
        <v>39</v>
      </c>
      <c r="E417" t="s">
        <v>236</v>
      </c>
      <c r="F417">
        <v>2</v>
      </c>
      <c r="G417">
        <v>3</v>
      </c>
      <c r="H417">
        <v>384</v>
      </c>
      <c r="I417" t="s">
        <v>261</v>
      </c>
      <c r="J417" s="22">
        <f>COUNTIF($C$156:C562,C417)</f>
        <v>1</v>
      </c>
      <c r="K417" s="23">
        <v>1</v>
      </c>
      <c r="L417">
        <f t="shared" si="60"/>
        <v>39</v>
      </c>
      <c r="M417" s="24">
        <v>3</v>
      </c>
      <c r="N417" s="24">
        <v>9</v>
      </c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5">
        <v>1</v>
      </c>
      <c r="AK417" s="26">
        <v>1</v>
      </c>
      <c r="AL417" s="27">
        <v>0</v>
      </c>
      <c r="AM417" s="27">
        <v>2</v>
      </c>
      <c r="AN417" s="28">
        <f>--_xlfn.CONCAT(AL417:AM417)</f>
        <v>2</v>
      </c>
      <c r="AO417" s="29">
        <v>5</v>
      </c>
      <c r="AP417" s="30">
        <v>1</v>
      </c>
      <c r="AQ417" s="27">
        <v>1</v>
      </c>
      <c r="AR417" s="31">
        <v>7</v>
      </c>
      <c r="AS417" s="29">
        <v>4</v>
      </c>
      <c r="AT417" s="30">
        <v>4</v>
      </c>
      <c r="AU417" s="25"/>
      <c r="AV417" s="27"/>
      <c r="AW417" s="31"/>
      <c r="AX417" s="29"/>
      <c r="AY417" s="32">
        <v>1</v>
      </c>
      <c r="AZ417" s="25">
        <v>1</v>
      </c>
      <c r="BA417" s="33">
        <v>5</v>
      </c>
      <c r="BB417" s="31"/>
      <c r="BC417" s="31"/>
      <c r="BD417" s="34"/>
      <c r="BE417" s="26"/>
      <c r="BF417" s="26"/>
      <c r="BG417" s="26"/>
      <c r="BH417" s="27">
        <v>1</v>
      </c>
      <c r="BI417" s="27">
        <v>0</v>
      </c>
      <c r="BJ417" s="28">
        <f t="shared" si="53"/>
        <v>10</v>
      </c>
      <c r="BK417" s="32"/>
      <c r="BL417" s="32"/>
      <c r="BM417" s="35"/>
      <c r="BN417" s="29">
        <v>2</v>
      </c>
      <c r="BO417" s="25"/>
      <c r="BP417" s="36">
        <v>2</v>
      </c>
      <c r="BQ417" s="36">
        <v>7</v>
      </c>
      <c r="BR417" s="37">
        <f>--_xlfn.CONCAT(BP417:BQ417)</f>
        <v>27</v>
      </c>
      <c r="BS417" s="38">
        <v>1</v>
      </c>
      <c r="BT417" s="38" t="s">
        <v>54</v>
      </c>
      <c r="BU417" s="40" t="s">
        <v>77</v>
      </c>
      <c r="BV417" s="39" t="s">
        <v>78</v>
      </c>
      <c r="BW417" s="39"/>
      <c r="BX417" s="39"/>
      <c r="BY417" s="39"/>
      <c r="BZ417" s="39" t="s">
        <v>79</v>
      </c>
      <c r="CA417" s="40">
        <v>4</v>
      </c>
      <c r="CB417" s="40">
        <v>4</v>
      </c>
      <c r="CC417" s="40"/>
      <c r="CD417" s="40">
        <v>4</v>
      </c>
      <c r="CE417" s="40"/>
      <c r="CF417" s="40"/>
      <c r="CG417" s="40">
        <v>19</v>
      </c>
      <c r="CH417" s="40">
        <v>8</v>
      </c>
      <c r="CI417" s="24"/>
      <c r="CJ417" s="24"/>
      <c r="CM417">
        <v>3</v>
      </c>
      <c r="CN417" s="40">
        <v>2</v>
      </c>
      <c r="CO417" s="24"/>
    </row>
    <row r="418" spans="1:93" x14ac:dyDescent="0.25">
      <c r="A418">
        <v>834</v>
      </c>
      <c r="B418" s="21">
        <v>43697</v>
      </c>
      <c r="C418">
        <v>452</v>
      </c>
      <c r="D418">
        <v>4</v>
      </c>
      <c r="E418" t="s">
        <v>244</v>
      </c>
      <c r="F418">
        <v>2</v>
      </c>
      <c r="G418">
        <v>3</v>
      </c>
      <c r="I418" t="s">
        <v>245</v>
      </c>
      <c r="J418" s="22">
        <f>COUNTIF($C$45:C664,C418)</f>
        <v>21</v>
      </c>
      <c r="K418" s="23"/>
      <c r="L418">
        <f t="shared" si="60"/>
        <v>4</v>
      </c>
      <c r="M418" s="24">
        <v>0</v>
      </c>
      <c r="N418" s="24">
        <v>4</v>
      </c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5">
        <v>4</v>
      </c>
      <c r="AK418" s="26">
        <v>7</v>
      </c>
      <c r="AL418" s="27"/>
      <c r="AM418" s="27"/>
      <c r="AN418" s="28"/>
      <c r="AO418" s="29"/>
      <c r="AP418" s="30">
        <v>1</v>
      </c>
      <c r="AQ418" s="27">
        <v>1</v>
      </c>
      <c r="AR418" s="31">
        <v>1</v>
      </c>
      <c r="AS418" s="29">
        <v>3</v>
      </c>
      <c r="AT418" s="30">
        <v>3</v>
      </c>
      <c r="AU418" s="25"/>
      <c r="AV418" s="27"/>
      <c r="AW418" s="31"/>
      <c r="AX418" s="29"/>
      <c r="AY418" s="32"/>
      <c r="AZ418" s="25"/>
      <c r="BA418" s="33">
        <v>4</v>
      </c>
      <c r="BB418" s="31">
        <v>3</v>
      </c>
      <c r="BC418" s="31">
        <v>1</v>
      </c>
      <c r="BD418" s="34">
        <f>--_xlfn.CONCAT(BB418:BC418)</f>
        <v>31</v>
      </c>
      <c r="BE418" s="26"/>
      <c r="BF418" s="26"/>
      <c r="BG418" s="26"/>
      <c r="BH418" s="27">
        <v>1</v>
      </c>
      <c r="BI418" s="27">
        <v>0</v>
      </c>
      <c r="BJ418" s="28">
        <f t="shared" si="53"/>
        <v>10</v>
      </c>
      <c r="BK418" s="32"/>
      <c r="BL418" s="32"/>
      <c r="BM418" s="35"/>
      <c r="BN418" s="29">
        <v>2</v>
      </c>
      <c r="BO418" s="25"/>
      <c r="BP418" s="36"/>
      <c r="BQ418" s="36"/>
      <c r="BR418" s="57">
        <v>33</v>
      </c>
      <c r="BS418" s="38" t="s">
        <v>141</v>
      </c>
      <c r="BT418" s="38" t="s">
        <v>86</v>
      </c>
      <c r="BU418" s="40" t="s">
        <v>142</v>
      </c>
      <c r="BV418" s="39" t="s">
        <v>143</v>
      </c>
      <c r="BW418" s="39">
        <v>31</v>
      </c>
      <c r="BX418" s="39"/>
      <c r="BY418" t="s">
        <v>154</v>
      </c>
      <c r="BZ418" s="39" t="s">
        <v>89</v>
      </c>
      <c r="CA418" s="40" t="s">
        <v>144</v>
      </c>
      <c r="CB418" s="40">
        <v>19</v>
      </c>
      <c r="CC418" s="40"/>
      <c r="CD418" s="40" t="s">
        <v>144</v>
      </c>
      <c r="CE418" s="40"/>
      <c r="CF418" s="40"/>
      <c r="CG418" s="40">
        <v>30</v>
      </c>
      <c r="CH418" s="40">
        <v>0</v>
      </c>
      <c r="CI418" s="24"/>
      <c r="CM418">
        <v>3</v>
      </c>
      <c r="CN418" s="40">
        <v>1</v>
      </c>
      <c r="CO418" s="24"/>
    </row>
    <row r="419" spans="1:93" x14ac:dyDescent="0.25">
      <c r="A419">
        <v>819</v>
      </c>
      <c r="B419" s="21">
        <v>43697</v>
      </c>
      <c r="C419">
        <v>452</v>
      </c>
      <c r="D419">
        <v>10</v>
      </c>
      <c r="E419" t="s">
        <v>244</v>
      </c>
      <c r="F419">
        <v>2</v>
      </c>
      <c r="G419">
        <v>3</v>
      </c>
      <c r="I419" t="s">
        <v>245</v>
      </c>
      <c r="J419" s="22">
        <f>COUNTIF($C418:C$754,C419)</f>
        <v>7</v>
      </c>
      <c r="K419" s="23"/>
      <c r="L419">
        <f t="shared" si="60"/>
        <v>10</v>
      </c>
      <c r="M419" s="24">
        <v>1</v>
      </c>
      <c r="N419" s="24">
        <v>0</v>
      </c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5">
        <v>1</v>
      </c>
      <c r="AK419" s="26">
        <v>1</v>
      </c>
      <c r="AL419" s="27">
        <v>0</v>
      </c>
      <c r="AM419" s="27">
        <v>1</v>
      </c>
      <c r="AN419" s="28">
        <f>--_xlfn.CONCAT(AL419:AM419)</f>
        <v>1</v>
      </c>
      <c r="AO419" s="29">
        <v>1</v>
      </c>
      <c r="AP419" s="30">
        <v>1</v>
      </c>
      <c r="AQ419" s="27">
        <v>5</v>
      </c>
      <c r="AR419" s="31">
        <v>1</v>
      </c>
      <c r="AS419" s="29">
        <v>4</v>
      </c>
      <c r="AT419" s="30">
        <v>4</v>
      </c>
      <c r="AU419" s="25"/>
      <c r="AV419" s="27"/>
      <c r="AW419" s="31"/>
      <c r="AX419" s="29"/>
      <c r="AY419" s="32"/>
      <c r="AZ419" s="25"/>
      <c r="BA419" s="33"/>
      <c r="BB419" s="31"/>
      <c r="BC419" s="31"/>
      <c r="BD419" s="34"/>
      <c r="BE419" s="26"/>
      <c r="BF419" s="26"/>
      <c r="BG419" s="26"/>
      <c r="BH419" s="27">
        <v>1</v>
      </c>
      <c r="BI419" s="27">
        <v>0</v>
      </c>
      <c r="BJ419" s="28">
        <f t="shared" si="53"/>
        <v>10</v>
      </c>
      <c r="BK419" s="32"/>
      <c r="BL419" s="32"/>
      <c r="BM419" s="35"/>
      <c r="BN419" s="29">
        <v>2</v>
      </c>
      <c r="BO419" s="25"/>
      <c r="BP419" s="36">
        <v>0</v>
      </c>
      <c r="BQ419" s="36">
        <v>8</v>
      </c>
      <c r="BR419" s="37">
        <f>--_xlfn.CONCAT(BP419:BQ419)</f>
        <v>8</v>
      </c>
      <c r="BS419" s="38">
        <v>1</v>
      </c>
      <c r="BT419" s="38" t="s">
        <v>54</v>
      </c>
      <c r="BU419" s="40" t="s">
        <v>81</v>
      </c>
      <c r="BV419" s="39" t="s">
        <v>82</v>
      </c>
      <c r="BW419" s="39"/>
      <c r="BX419" s="39"/>
      <c r="BY419" s="39"/>
      <c r="BZ419" s="39" t="s">
        <v>83</v>
      </c>
      <c r="CA419" s="40">
        <v>3</v>
      </c>
      <c r="CB419" s="40">
        <v>3</v>
      </c>
      <c r="CC419" s="40"/>
      <c r="CD419" s="40">
        <v>3</v>
      </c>
      <c r="CE419" s="40"/>
      <c r="CF419" s="40"/>
      <c r="CG419" s="40">
        <v>18</v>
      </c>
      <c r="CH419" s="40">
        <v>9</v>
      </c>
      <c r="CI419" s="24"/>
      <c r="CJ419" s="24"/>
      <c r="CM419">
        <v>3</v>
      </c>
      <c r="CN419" s="40">
        <v>1</v>
      </c>
      <c r="CO419" s="24"/>
    </row>
    <row r="420" spans="1:93" x14ac:dyDescent="0.25">
      <c r="A420">
        <v>821</v>
      </c>
      <c r="B420" s="21">
        <v>43697</v>
      </c>
      <c r="C420">
        <v>452</v>
      </c>
      <c r="D420">
        <v>15</v>
      </c>
      <c r="E420" t="s">
        <v>244</v>
      </c>
      <c r="F420">
        <v>2</v>
      </c>
      <c r="G420">
        <v>3</v>
      </c>
      <c r="H420">
        <v>452</v>
      </c>
      <c r="I420" t="s">
        <v>245</v>
      </c>
      <c r="J420" s="22">
        <f>COUNTIF($C$45:C649,C420)</f>
        <v>21</v>
      </c>
      <c r="K420" s="23">
        <v>3</v>
      </c>
      <c r="L420">
        <f t="shared" si="60"/>
        <v>15</v>
      </c>
      <c r="M420" s="24">
        <v>1</v>
      </c>
      <c r="N420" s="24">
        <v>5</v>
      </c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5">
        <v>1</v>
      </c>
      <c r="AK420" s="26">
        <v>2</v>
      </c>
      <c r="AL420" s="27">
        <v>0</v>
      </c>
      <c r="AM420" s="27">
        <v>1</v>
      </c>
      <c r="AN420" s="28">
        <f>--_xlfn.CONCAT(AL420:AM420)</f>
        <v>1</v>
      </c>
      <c r="AO420" s="29">
        <v>1</v>
      </c>
      <c r="AP420" s="30">
        <v>1</v>
      </c>
      <c r="AQ420" s="27">
        <v>1</v>
      </c>
      <c r="AR420" s="31">
        <v>1</v>
      </c>
      <c r="AS420" s="29">
        <v>2</v>
      </c>
      <c r="AT420" s="30">
        <v>7</v>
      </c>
      <c r="AU420" s="25"/>
      <c r="AV420" s="27"/>
      <c r="AW420" s="31"/>
      <c r="AX420" s="29"/>
      <c r="AY420" s="32"/>
      <c r="AZ420" s="25"/>
      <c r="BA420" s="33"/>
      <c r="BB420" s="31"/>
      <c r="BC420" s="31"/>
      <c r="BD420" s="34"/>
      <c r="BE420" s="26"/>
      <c r="BF420" s="26"/>
      <c r="BG420" s="26"/>
      <c r="BH420" s="27">
        <v>1</v>
      </c>
      <c r="BI420" s="27">
        <v>0</v>
      </c>
      <c r="BJ420" s="28">
        <f t="shared" si="53"/>
        <v>10</v>
      </c>
      <c r="BK420" s="32"/>
      <c r="BL420" s="32"/>
      <c r="BM420" s="35"/>
      <c r="BN420" s="29">
        <v>2</v>
      </c>
      <c r="BO420" s="25"/>
      <c r="BP420" s="36">
        <v>0</v>
      </c>
      <c r="BQ420" s="36">
        <v>5</v>
      </c>
      <c r="BR420" s="37">
        <f>--_xlfn.CONCAT(BP420:BQ420)</f>
        <v>5</v>
      </c>
      <c r="BS420" s="38">
        <v>10</v>
      </c>
      <c r="BT420" s="38" t="s">
        <v>60</v>
      </c>
      <c r="BU420" s="40" t="s">
        <v>61</v>
      </c>
      <c r="BV420" s="39" t="s">
        <v>62</v>
      </c>
      <c r="BW420" s="39"/>
      <c r="BX420" s="39"/>
      <c r="BY420" s="39"/>
      <c r="BZ420" s="39" t="s">
        <v>63</v>
      </c>
      <c r="CA420" s="40">
        <v>11</v>
      </c>
      <c r="CB420" s="40">
        <v>12</v>
      </c>
      <c r="CC420" s="40"/>
      <c r="CD420" s="40">
        <v>11</v>
      </c>
      <c r="CE420" s="40"/>
      <c r="CF420" s="40"/>
      <c r="CG420" s="40">
        <v>24</v>
      </c>
      <c r="CH420" s="40">
        <v>12</v>
      </c>
      <c r="CI420" s="24" t="s">
        <v>262</v>
      </c>
      <c r="CL420" s="24"/>
      <c r="CM420">
        <v>3</v>
      </c>
      <c r="CN420" s="40">
        <v>1</v>
      </c>
      <c r="CO420" s="24"/>
    </row>
    <row r="421" spans="1:93" x14ac:dyDescent="0.25">
      <c r="A421">
        <v>216</v>
      </c>
      <c r="B421" s="21">
        <v>43664</v>
      </c>
      <c r="C421">
        <v>149</v>
      </c>
      <c r="D421">
        <v>49</v>
      </c>
      <c r="E421" t="s">
        <v>175</v>
      </c>
      <c r="F421">
        <v>2</v>
      </c>
      <c r="G421">
        <v>3</v>
      </c>
      <c r="H421">
        <v>149</v>
      </c>
      <c r="I421" t="s">
        <v>177</v>
      </c>
      <c r="J421" s="22">
        <f>COUNTIF($C$71:C624,C421)</f>
        <v>22</v>
      </c>
      <c r="K421" s="23">
        <v>3</v>
      </c>
      <c r="L421">
        <f>--_xlfn.CONCAT(M421:O421)</f>
        <v>49</v>
      </c>
      <c r="M421" s="24">
        <v>4</v>
      </c>
      <c r="N421" s="24">
        <v>9</v>
      </c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5">
        <v>1</v>
      </c>
      <c r="AK421" s="26">
        <v>1</v>
      </c>
      <c r="AL421" s="27">
        <v>0</v>
      </c>
      <c r="AM421" s="27">
        <v>1</v>
      </c>
      <c r="AN421" s="28">
        <f>--_xlfn.CONCAT(AL421:AM421)</f>
        <v>1</v>
      </c>
      <c r="AO421" s="29">
        <v>1</v>
      </c>
      <c r="AP421" s="30">
        <v>1</v>
      </c>
      <c r="AQ421" s="27">
        <v>5</v>
      </c>
      <c r="AR421" s="31">
        <v>1</v>
      </c>
      <c r="AS421" s="29">
        <v>1</v>
      </c>
      <c r="AT421" s="30">
        <v>1</v>
      </c>
      <c r="AU421" s="25"/>
      <c r="AV421" s="27"/>
      <c r="AW421" s="31"/>
      <c r="AX421" s="29"/>
      <c r="AY421" s="32"/>
      <c r="AZ421" s="25"/>
      <c r="BA421" s="33">
        <v>3</v>
      </c>
      <c r="BB421" s="31">
        <v>1</v>
      </c>
      <c r="BC421" s="31">
        <v>2</v>
      </c>
      <c r="BD421" s="34">
        <f>--_xlfn.CONCAT(BB421:BC421)</f>
        <v>12</v>
      </c>
      <c r="BE421" s="26"/>
      <c r="BF421" s="26"/>
      <c r="BG421" s="26"/>
      <c r="BH421" s="27">
        <v>1</v>
      </c>
      <c r="BI421" s="27">
        <v>1</v>
      </c>
      <c r="BJ421" s="28">
        <f t="shared" si="53"/>
        <v>11</v>
      </c>
      <c r="BK421" s="32">
        <v>2</v>
      </c>
      <c r="BL421" s="32">
        <v>7</v>
      </c>
      <c r="BM421" s="35">
        <f>--_xlfn.CONCAT(BK421:BL421)</f>
        <v>27</v>
      </c>
      <c r="BN421" s="29">
        <v>2</v>
      </c>
      <c r="BO421" s="25"/>
      <c r="BP421" s="36">
        <v>0</v>
      </c>
      <c r="BQ421" s="36">
        <v>1</v>
      </c>
      <c r="BR421" s="37">
        <f>--_xlfn.CONCAT(BP421:BQ421)</f>
        <v>1</v>
      </c>
      <c r="BS421" s="38">
        <v>10</v>
      </c>
      <c r="BT421" s="38" t="s">
        <v>60</v>
      </c>
      <c r="BU421" s="40" t="s">
        <v>61</v>
      </c>
      <c r="BV421" s="39" t="s">
        <v>62</v>
      </c>
      <c r="BW421" s="51">
        <v>12</v>
      </c>
      <c r="BX421" s="51" t="s">
        <v>110</v>
      </c>
      <c r="BY421" s="58" t="s">
        <v>111</v>
      </c>
      <c r="BZ421" s="39" t="s">
        <v>63</v>
      </c>
      <c r="CA421" s="40">
        <v>11</v>
      </c>
      <c r="CB421" s="40">
        <v>12</v>
      </c>
      <c r="CC421" s="40">
        <v>11</v>
      </c>
      <c r="CD421" s="40"/>
      <c r="CE421" s="40"/>
      <c r="CF421" s="40"/>
      <c r="CG421" s="40">
        <v>7</v>
      </c>
      <c r="CH421" s="40">
        <v>17</v>
      </c>
      <c r="CI421" s="24" t="s">
        <v>108</v>
      </c>
      <c r="CM421">
        <v>3</v>
      </c>
      <c r="CN421" s="40">
        <v>1</v>
      </c>
    </row>
    <row r="422" spans="1:93" x14ac:dyDescent="0.25">
      <c r="A422">
        <v>264</v>
      </c>
      <c r="B422" s="21">
        <v>43667</v>
      </c>
      <c r="C422">
        <v>166</v>
      </c>
      <c r="D422">
        <v>20</v>
      </c>
      <c r="E422" t="s">
        <v>242</v>
      </c>
      <c r="F422">
        <v>2</v>
      </c>
      <c r="G422">
        <v>2</v>
      </c>
      <c r="I422" t="s">
        <v>246</v>
      </c>
      <c r="J422" s="22">
        <f>COUNTIF($C$92:C617,C422)</f>
        <v>8</v>
      </c>
      <c r="K422" s="23"/>
      <c r="L422">
        <f>--_xlfn.CONCAT(M422:O422)</f>
        <v>20</v>
      </c>
      <c r="M422" s="24">
        <v>2</v>
      </c>
      <c r="N422" s="24">
        <v>0</v>
      </c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5">
        <v>1</v>
      </c>
      <c r="AK422" s="26">
        <v>1</v>
      </c>
      <c r="AL422" s="27">
        <v>1</v>
      </c>
      <c r="AM422" s="27">
        <v>6</v>
      </c>
      <c r="AN422" s="28">
        <f>--_xlfn.CONCAT(AL422:AM422)</f>
        <v>16</v>
      </c>
      <c r="AO422" s="29">
        <v>3</v>
      </c>
      <c r="AP422" s="30">
        <v>1</v>
      </c>
      <c r="AQ422" s="27">
        <v>1</v>
      </c>
      <c r="AR422" s="31">
        <v>1</v>
      </c>
      <c r="AS422" s="29">
        <v>4</v>
      </c>
      <c r="AT422" s="30">
        <v>4</v>
      </c>
      <c r="AU422" s="25"/>
      <c r="AV422" s="27"/>
      <c r="AW422" s="31"/>
      <c r="AX422" s="29"/>
      <c r="AY422" s="32"/>
      <c r="AZ422" s="25"/>
      <c r="BA422" s="33"/>
      <c r="BB422" s="31"/>
      <c r="BC422" s="31"/>
      <c r="BD422" s="34"/>
      <c r="BE422" s="26"/>
      <c r="BF422" s="26"/>
      <c r="BG422" s="26"/>
      <c r="BH422" s="27">
        <v>1</v>
      </c>
      <c r="BI422" s="27">
        <v>1</v>
      </c>
      <c r="BJ422" s="28">
        <f t="shared" si="53"/>
        <v>11</v>
      </c>
      <c r="BK422" s="32"/>
      <c r="BL422" s="32"/>
      <c r="BM422" s="35"/>
      <c r="BN422" s="29">
        <v>2</v>
      </c>
      <c r="BO422" s="25"/>
      <c r="BP422" s="36">
        <v>1</v>
      </c>
      <c r="BQ422" s="36">
        <v>6</v>
      </c>
      <c r="BR422" s="37">
        <f>--_xlfn.CONCAT(BP422:BQ422)</f>
        <v>16</v>
      </c>
      <c r="BS422" s="38">
        <v>9</v>
      </c>
      <c r="BT422" s="38" t="s">
        <v>86</v>
      </c>
      <c r="BU422" s="40" t="s">
        <v>127</v>
      </c>
      <c r="BV422" s="39" t="s">
        <v>128</v>
      </c>
      <c r="BW422" s="39"/>
      <c r="BX422" s="39"/>
      <c r="BY422" s="39"/>
      <c r="BZ422" s="39" t="s">
        <v>89</v>
      </c>
      <c r="CA422" s="40">
        <v>15</v>
      </c>
      <c r="CB422" s="40">
        <v>16</v>
      </c>
      <c r="CC422" s="40"/>
      <c r="CD422" s="40">
        <v>15</v>
      </c>
      <c r="CE422" s="40"/>
      <c r="CF422" s="40"/>
      <c r="CG422" s="40">
        <v>28</v>
      </c>
      <c r="CH422" s="40">
        <v>18</v>
      </c>
      <c r="CI422" s="24"/>
      <c r="CM422">
        <v>2</v>
      </c>
      <c r="CN422" s="40">
        <v>1</v>
      </c>
    </row>
    <row r="423" spans="1:93" x14ac:dyDescent="0.25">
      <c r="A423">
        <v>832</v>
      </c>
      <c r="B423" s="21">
        <v>43697</v>
      </c>
      <c r="C423">
        <v>452</v>
      </c>
      <c r="D423">
        <v>33</v>
      </c>
      <c r="E423" t="s">
        <v>244</v>
      </c>
      <c r="F423">
        <v>2</v>
      </c>
      <c r="G423">
        <v>3</v>
      </c>
      <c r="I423" t="s">
        <v>245</v>
      </c>
      <c r="J423" s="22">
        <f>COUNTIF($C$131:C582,C423)</f>
        <v>21</v>
      </c>
      <c r="K423" s="23"/>
      <c r="L423">
        <f>--_xlfn.CONCAT(M423:N423)</f>
        <v>33</v>
      </c>
      <c r="M423" s="24">
        <v>3</v>
      </c>
      <c r="N423" s="24">
        <v>3</v>
      </c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5">
        <v>4</v>
      </c>
      <c r="AK423" s="26">
        <v>7</v>
      </c>
      <c r="AL423" s="27"/>
      <c r="AM423" s="27"/>
      <c r="AN423" s="28"/>
      <c r="AO423" s="29"/>
      <c r="AP423" s="30">
        <v>1</v>
      </c>
      <c r="AQ423" s="27">
        <v>4</v>
      </c>
      <c r="AR423" s="31">
        <v>1</v>
      </c>
      <c r="AS423" s="29">
        <v>7</v>
      </c>
      <c r="AT423" s="30">
        <v>7</v>
      </c>
      <c r="AU423" s="25"/>
      <c r="AV423" s="27"/>
      <c r="AW423" s="31"/>
      <c r="AX423" s="29"/>
      <c r="AY423" s="32"/>
      <c r="AZ423" s="25"/>
      <c r="BA423" s="33">
        <v>4</v>
      </c>
      <c r="BB423" s="31">
        <v>3</v>
      </c>
      <c r="BC423" s="31">
        <v>1</v>
      </c>
      <c r="BD423" s="34">
        <f>--_xlfn.CONCAT(BB423:BC423)</f>
        <v>31</v>
      </c>
      <c r="BE423" s="26"/>
      <c r="BF423" s="26"/>
      <c r="BG423" s="26"/>
      <c r="BH423" s="27">
        <v>1</v>
      </c>
      <c r="BI423" s="27">
        <v>1</v>
      </c>
      <c r="BJ423" s="28">
        <f t="shared" si="53"/>
        <v>11</v>
      </c>
      <c r="BK423" s="32"/>
      <c r="BL423" s="32"/>
      <c r="BM423" s="35"/>
      <c r="BN423" s="29">
        <v>2</v>
      </c>
      <c r="BO423" s="25"/>
      <c r="BP423" s="36"/>
      <c r="BQ423" s="36"/>
      <c r="BR423" s="57">
        <v>33</v>
      </c>
      <c r="BS423" s="38" t="s">
        <v>141</v>
      </c>
      <c r="BT423" s="38" t="s">
        <v>86</v>
      </c>
      <c r="BU423" s="40" t="s">
        <v>142</v>
      </c>
      <c r="BV423" s="39" t="s">
        <v>143</v>
      </c>
      <c r="BW423" s="39">
        <v>31</v>
      </c>
      <c r="BX423" s="39"/>
      <c r="BY423" t="s">
        <v>154</v>
      </c>
      <c r="BZ423" s="39" t="s">
        <v>89</v>
      </c>
      <c r="CA423" s="40" t="s">
        <v>144</v>
      </c>
      <c r="CB423" s="40">
        <v>19</v>
      </c>
      <c r="CC423" s="40"/>
      <c r="CD423" s="40" t="s">
        <v>144</v>
      </c>
      <c r="CE423" s="40"/>
      <c r="CF423" s="40"/>
      <c r="CG423" s="40">
        <v>30</v>
      </c>
      <c r="CH423" s="40">
        <v>0</v>
      </c>
      <c r="CI423" s="24"/>
      <c r="CM423">
        <v>3</v>
      </c>
      <c r="CN423" s="40">
        <v>1</v>
      </c>
      <c r="CO423" s="24"/>
    </row>
    <row r="424" spans="1:93" x14ac:dyDescent="0.25">
      <c r="A424">
        <v>837</v>
      </c>
      <c r="B424" s="21">
        <v>43697</v>
      </c>
      <c r="C424">
        <v>452</v>
      </c>
      <c r="D424">
        <v>7</v>
      </c>
      <c r="E424" t="s">
        <v>244</v>
      </c>
      <c r="F424">
        <v>2</v>
      </c>
      <c r="G424">
        <v>3</v>
      </c>
      <c r="I424" t="s">
        <v>245</v>
      </c>
      <c r="J424" s="22">
        <f>COUNTIF($C417:C$754,C424)</f>
        <v>7</v>
      </c>
      <c r="K424" s="23"/>
      <c r="L424">
        <f>--_xlfn.CONCAT(M424:N424)</f>
        <v>7</v>
      </c>
      <c r="M424" s="24">
        <v>0</v>
      </c>
      <c r="N424" s="24">
        <v>7</v>
      </c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5">
        <v>1</v>
      </c>
      <c r="AK424" s="26">
        <v>1</v>
      </c>
      <c r="AL424" s="27">
        <v>0</v>
      </c>
      <c r="AM424" s="27">
        <v>1</v>
      </c>
      <c r="AN424" s="28">
        <f>--_xlfn.CONCAT(AL424:AM424)</f>
        <v>1</v>
      </c>
      <c r="AO424" s="29">
        <v>1</v>
      </c>
      <c r="AP424" s="30">
        <v>1</v>
      </c>
      <c r="AQ424" s="27">
        <v>4</v>
      </c>
      <c r="AR424" s="31">
        <v>1</v>
      </c>
      <c r="AS424" s="29">
        <v>2</v>
      </c>
      <c r="AT424" s="30">
        <v>2</v>
      </c>
      <c r="AU424" s="25"/>
      <c r="AV424" s="27"/>
      <c r="AW424" s="31"/>
      <c r="AX424" s="29"/>
      <c r="AY424" s="32"/>
      <c r="AZ424" s="25"/>
      <c r="BA424" s="33"/>
      <c r="BB424" s="31"/>
      <c r="BC424" s="31"/>
      <c r="BD424" s="34"/>
      <c r="BE424" s="26"/>
      <c r="BF424" s="26"/>
      <c r="BG424" s="26"/>
      <c r="BH424" s="27">
        <v>1</v>
      </c>
      <c r="BI424" s="27">
        <v>1</v>
      </c>
      <c r="BJ424" s="28">
        <f t="shared" si="53"/>
        <v>11</v>
      </c>
      <c r="BK424" s="32"/>
      <c r="BL424" s="32"/>
      <c r="BM424" s="35"/>
      <c r="BN424" s="29">
        <v>2</v>
      </c>
      <c r="BO424" s="25"/>
      <c r="BP424" s="36">
        <v>2</v>
      </c>
      <c r="BQ424" s="36">
        <v>6</v>
      </c>
      <c r="BR424" s="37">
        <f>--_xlfn.CONCAT(BP424:BQ424)</f>
        <v>26</v>
      </c>
      <c r="BS424" s="38">
        <v>1</v>
      </c>
      <c r="BT424" s="38" t="s">
        <v>54</v>
      </c>
      <c r="BU424" s="40" t="s">
        <v>81</v>
      </c>
      <c r="BV424" s="39" t="s">
        <v>82</v>
      </c>
      <c r="BW424" s="39"/>
      <c r="BX424" s="39"/>
      <c r="BY424" s="39"/>
      <c r="BZ424" s="39" t="s">
        <v>83</v>
      </c>
      <c r="CA424" s="40">
        <v>3</v>
      </c>
      <c r="CB424" s="40">
        <v>3</v>
      </c>
      <c r="CC424" s="40"/>
      <c r="CD424" s="40">
        <v>3</v>
      </c>
      <c r="CE424" s="40"/>
      <c r="CF424" s="40"/>
      <c r="CG424" s="40">
        <v>18</v>
      </c>
      <c r="CH424" s="40">
        <v>9</v>
      </c>
      <c r="CI424" s="24"/>
      <c r="CJ424" s="24"/>
      <c r="CM424">
        <v>3</v>
      </c>
      <c r="CN424" s="40">
        <v>1</v>
      </c>
      <c r="CO424" s="24"/>
    </row>
    <row r="425" spans="1:93" x14ac:dyDescent="0.25">
      <c r="A425">
        <v>835</v>
      </c>
      <c r="B425" s="21">
        <v>43697</v>
      </c>
      <c r="C425">
        <v>452</v>
      </c>
      <c r="D425">
        <v>45</v>
      </c>
      <c r="E425" t="s">
        <v>244</v>
      </c>
      <c r="F425">
        <v>2</v>
      </c>
      <c r="G425">
        <v>3</v>
      </c>
      <c r="H425">
        <v>452</v>
      </c>
      <c r="I425" t="s">
        <v>245</v>
      </c>
      <c r="J425" s="22">
        <f>COUNTIF($C$12:C425,C425)</f>
        <v>20</v>
      </c>
      <c r="K425" s="23">
        <v>1</v>
      </c>
      <c r="L425">
        <f>--_xlfn.CONCAT(M425:N425)</f>
        <v>45</v>
      </c>
      <c r="M425" s="24">
        <v>4</v>
      </c>
      <c r="N425" s="24">
        <v>5</v>
      </c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5">
        <v>1</v>
      </c>
      <c r="AK425" s="26">
        <v>1</v>
      </c>
      <c r="AL425" s="27">
        <v>0</v>
      </c>
      <c r="AM425" s="27">
        <v>2</v>
      </c>
      <c r="AN425" s="28">
        <f>--_xlfn.CONCAT(AL425:AM425)</f>
        <v>2</v>
      </c>
      <c r="AO425" s="29">
        <v>1</v>
      </c>
      <c r="AP425" s="30">
        <v>1</v>
      </c>
      <c r="AQ425" s="27">
        <v>1</v>
      </c>
      <c r="AR425" s="31">
        <v>5</v>
      </c>
      <c r="AS425" s="29">
        <v>3</v>
      </c>
      <c r="AT425" s="30">
        <v>2</v>
      </c>
      <c r="AU425" s="25"/>
      <c r="AV425" s="27"/>
      <c r="AW425" s="31"/>
      <c r="AX425" s="29"/>
      <c r="AY425" s="32"/>
      <c r="AZ425" s="25"/>
      <c r="BA425" s="33"/>
      <c r="BB425" s="31"/>
      <c r="BC425" s="31"/>
      <c r="BD425" s="34"/>
      <c r="BE425" s="26"/>
      <c r="BF425" s="26"/>
      <c r="BG425" s="26"/>
      <c r="BH425" s="27">
        <v>1</v>
      </c>
      <c r="BI425" s="27">
        <v>1</v>
      </c>
      <c r="BJ425" s="28">
        <f t="shared" si="53"/>
        <v>11</v>
      </c>
      <c r="BK425" s="32"/>
      <c r="BL425" s="32"/>
      <c r="BM425" s="35"/>
      <c r="BN425" s="29">
        <v>2</v>
      </c>
      <c r="BO425" s="25"/>
      <c r="BP425" s="36">
        <v>2</v>
      </c>
      <c r="BQ425" s="36">
        <v>0</v>
      </c>
      <c r="BR425" s="37">
        <f>--_xlfn.CONCAT(BP425:BQ425)</f>
        <v>20</v>
      </c>
      <c r="BS425" s="38" t="s">
        <v>66</v>
      </c>
      <c r="BT425" s="38" t="s">
        <v>60</v>
      </c>
      <c r="BU425" s="40" t="s">
        <v>67</v>
      </c>
      <c r="BV425" s="39" t="s">
        <v>68</v>
      </c>
      <c r="BW425" s="39"/>
      <c r="BX425" s="39"/>
      <c r="BY425" s="39"/>
      <c r="BZ425" s="39" t="s">
        <v>69</v>
      </c>
      <c r="CA425" s="40">
        <v>9</v>
      </c>
      <c r="CB425" s="40">
        <v>9</v>
      </c>
      <c r="CC425" s="40"/>
      <c r="CD425" s="40">
        <v>9</v>
      </c>
      <c r="CE425" s="40"/>
      <c r="CF425" s="40"/>
      <c r="CG425" s="40">
        <v>22</v>
      </c>
      <c r="CH425" s="40">
        <v>11</v>
      </c>
      <c r="CI425" s="24"/>
      <c r="CL425" s="24"/>
      <c r="CM425">
        <v>3</v>
      </c>
      <c r="CN425" s="40">
        <v>1</v>
      </c>
      <c r="CO425" s="24"/>
    </row>
    <row r="426" spans="1:93" x14ac:dyDescent="0.25">
      <c r="A426">
        <v>656</v>
      </c>
      <c r="B426" s="21">
        <v>43691</v>
      </c>
      <c r="C426">
        <v>387</v>
      </c>
      <c r="D426">
        <v>18</v>
      </c>
      <c r="E426" t="s">
        <v>236</v>
      </c>
      <c r="F426">
        <v>2</v>
      </c>
      <c r="G426">
        <v>3</v>
      </c>
      <c r="H426">
        <v>387</v>
      </c>
      <c r="I426" t="s">
        <v>248</v>
      </c>
      <c r="L426">
        <f>--_xlfn.CONCAT(M426:N426)</f>
        <v>18</v>
      </c>
      <c r="M426" s="24">
        <v>1</v>
      </c>
      <c r="N426" s="24">
        <v>8</v>
      </c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5">
        <v>6</v>
      </c>
      <c r="AK426" s="26"/>
      <c r="AL426" s="27"/>
      <c r="AM426" s="27"/>
      <c r="AN426" s="28"/>
      <c r="AO426" s="29"/>
      <c r="AP426" s="30">
        <v>1</v>
      </c>
      <c r="AQ426" s="27">
        <v>4</v>
      </c>
      <c r="AR426" s="31">
        <v>1</v>
      </c>
      <c r="AS426" s="29">
        <v>5</v>
      </c>
      <c r="AT426" s="30">
        <v>1</v>
      </c>
      <c r="AU426" s="25"/>
      <c r="AV426" s="27"/>
      <c r="AW426" s="31"/>
      <c r="AX426" s="29"/>
      <c r="AY426" s="32"/>
      <c r="AZ426" s="25"/>
      <c r="BA426" s="33"/>
      <c r="BB426" s="31"/>
      <c r="BC426" s="31"/>
      <c r="BD426" s="34"/>
      <c r="BE426" s="26"/>
      <c r="BF426" s="26"/>
      <c r="BG426" s="26"/>
      <c r="BH426" s="27">
        <v>1</v>
      </c>
      <c r="BI426" s="27">
        <v>2</v>
      </c>
      <c r="BJ426" s="28">
        <f t="shared" si="53"/>
        <v>12</v>
      </c>
      <c r="BK426" s="32"/>
      <c r="BL426" s="32"/>
      <c r="BM426" s="35"/>
      <c r="BN426" s="29">
        <v>2</v>
      </c>
      <c r="BO426" s="25"/>
      <c r="BP426" s="36"/>
      <c r="BQ426" s="36"/>
      <c r="BR426" s="37">
        <v>38</v>
      </c>
      <c r="BS426" s="24"/>
      <c r="BT426" s="24"/>
      <c r="BU426" t="s">
        <v>263</v>
      </c>
      <c r="BV426" s="24" t="s">
        <v>264</v>
      </c>
      <c r="BW426" s="24"/>
      <c r="BX426" s="24"/>
      <c r="BY426" s="24"/>
      <c r="BZ426" s="39" t="s">
        <v>89</v>
      </c>
      <c r="CA426" s="40" t="s">
        <v>265</v>
      </c>
      <c r="CB426" s="40">
        <v>23</v>
      </c>
      <c r="CC426" s="40"/>
      <c r="CD426" s="40" t="s">
        <v>265</v>
      </c>
      <c r="CE426" s="40"/>
      <c r="CF426" s="40"/>
      <c r="CG426" s="40"/>
      <c r="CH426" s="40"/>
      <c r="CI426" s="24"/>
      <c r="CJ426" s="24" t="s">
        <v>265</v>
      </c>
      <c r="CM426">
        <v>3</v>
      </c>
      <c r="CN426" s="40">
        <v>1</v>
      </c>
    </row>
    <row r="427" spans="1:93" x14ac:dyDescent="0.25">
      <c r="A427">
        <v>263</v>
      </c>
      <c r="B427" s="21">
        <v>43667</v>
      </c>
      <c r="C427">
        <v>166</v>
      </c>
      <c r="D427">
        <v>19</v>
      </c>
      <c r="E427" t="s">
        <v>242</v>
      </c>
      <c r="F427">
        <v>2</v>
      </c>
      <c r="G427">
        <v>2</v>
      </c>
      <c r="H427">
        <v>166</v>
      </c>
      <c r="I427" t="s">
        <v>246</v>
      </c>
      <c r="J427" s="22">
        <f>COUNTIF($A$83:C429,C427)</f>
        <v>9</v>
      </c>
      <c r="K427" s="23">
        <v>1</v>
      </c>
      <c r="L427">
        <f>--_xlfn.CONCAT(M427:O427)</f>
        <v>19</v>
      </c>
      <c r="M427" s="24">
        <v>1</v>
      </c>
      <c r="N427" s="24">
        <v>9</v>
      </c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5">
        <v>5</v>
      </c>
      <c r="AK427" s="26"/>
      <c r="AL427" s="27"/>
      <c r="AM427" s="27"/>
      <c r="AN427" s="28"/>
      <c r="AO427" s="29"/>
      <c r="AP427" s="30">
        <v>1</v>
      </c>
      <c r="AQ427" s="27">
        <v>5</v>
      </c>
      <c r="AR427" s="31">
        <v>6</v>
      </c>
      <c r="AS427" s="29">
        <v>1</v>
      </c>
      <c r="AT427" s="30">
        <v>1</v>
      </c>
      <c r="AU427" s="25"/>
      <c r="AV427" s="27"/>
      <c r="AW427" s="31"/>
      <c r="AX427" s="29"/>
      <c r="AY427" s="32"/>
      <c r="AZ427" s="25"/>
      <c r="BA427" s="33"/>
      <c r="BB427" s="31"/>
      <c r="BC427" s="31"/>
      <c r="BD427" s="34"/>
      <c r="BE427" s="26"/>
      <c r="BF427" s="26"/>
      <c r="BG427" s="26"/>
      <c r="BH427" s="27">
        <v>1</v>
      </c>
      <c r="BI427" s="27">
        <v>3</v>
      </c>
      <c r="BJ427" s="28">
        <f t="shared" si="53"/>
        <v>13</v>
      </c>
      <c r="BK427" s="32"/>
      <c r="BL427" s="32"/>
      <c r="BM427" s="35"/>
      <c r="BN427" s="29">
        <v>2</v>
      </c>
      <c r="BO427" s="25">
        <v>3</v>
      </c>
      <c r="BP427" s="36"/>
      <c r="BQ427" s="36"/>
      <c r="BR427" s="57">
        <v>31</v>
      </c>
      <c r="BS427" s="38">
        <v>1</v>
      </c>
      <c r="BT427" s="38" t="s">
        <v>54</v>
      </c>
      <c r="BU427" s="40" t="s">
        <v>165</v>
      </c>
      <c r="BV427" s="24" t="s">
        <v>166</v>
      </c>
      <c r="BW427" s="24"/>
      <c r="BX427" s="24"/>
      <c r="BY427" s="24"/>
      <c r="BZ427" s="39" t="s">
        <v>57</v>
      </c>
      <c r="CA427" s="40">
        <v>5</v>
      </c>
      <c r="CB427" s="40">
        <v>5</v>
      </c>
      <c r="CC427" s="40"/>
      <c r="CD427" s="40">
        <v>5</v>
      </c>
      <c r="CE427" s="40"/>
      <c r="CF427" s="40"/>
      <c r="CG427" s="40">
        <v>20</v>
      </c>
      <c r="CH427" s="40">
        <v>9</v>
      </c>
      <c r="CI427" s="24"/>
      <c r="CM427">
        <v>2</v>
      </c>
      <c r="CN427" s="40">
        <v>1</v>
      </c>
    </row>
    <row r="428" spans="1:93" x14ac:dyDescent="0.25">
      <c r="A428">
        <v>271</v>
      </c>
      <c r="B428" s="21">
        <v>43667</v>
      </c>
      <c r="C428">
        <v>169</v>
      </c>
      <c r="D428">
        <v>39</v>
      </c>
      <c r="E428" t="s">
        <v>242</v>
      </c>
      <c r="F428">
        <v>2</v>
      </c>
      <c r="G428">
        <v>2</v>
      </c>
      <c r="H428">
        <v>169</v>
      </c>
      <c r="I428" t="s">
        <v>243</v>
      </c>
      <c r="J428" s="22">
        <f>COUNTIF($C$100:C618,C428)</f>
        <v>7</v>
      </c>
      <c r="K428" s="23">
        <v>2</v>
      </c>
      <c r="L428">
        <f>--_xlfn.CONCAT(M428:O428)</f>
        <v>39</v>
      </c>
      <c r="M428" s="24">
        <v>3</v>
      </c>
      <c r="N428" s="24">
        <v>9</v>
      </c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5">
        <v>1</v>
      </c>
      <c r="AK428" s="26">
        <v>1</v>
      </c>
      <c r="AL428" s="27">
        <v>0</v>
      </c>
      <c r="AM428" s="27">
        <v>2</v>
      </c>
      <c r="AN428" s="28">
        <f>--_xlfn.CONCAT(AL428:AM428)</f>
        <v>2</v>
      </c>
      <c r="AO428" s="29">
        <v>1</v>
      </c>
      <c r="AP428" s="30">
        <v>1</v>
      </c>
      <c r="AQ428" s="27">
        <v>5</v>
      </c>
      <c r="AR428" s="31">
        <v>1</v>
      </c>
      <c r="AS428" s="29">
        <v>4</v>
      </c>
      <c r="AT428" s="30">
        <v>4</v>
      </c>
      <c r="AU428" s="25"/>
      <c r="AV428" s="27"/>
      <c r="AW428" s="31"/>
      <c r="AX428" s="29"/>
      <c r="AY428" s="32"/>
      <c r="AZ428" s="25"/>
      <c r="BA428" s="33">
        <v>4</v>
      </c>
      <c r="BB428" s="31">
        <v>3</v>
      </c>
      <c r="BC428" s="31">
        <v>1</v>
      </c>
      <c r="BD428" s="34">
        <f>--_xlfn.CONCAT(BB428:BC428)</f>
        <v>31</v>
      </c>
      <c r="BE428" s="26"/>
      <c r="BF428" s="26"/>
      <c r="BG428" s="26"/>
      <c r="BH428" s="27">
        <v>1</v>
      </c>
      <c r="BI428" s="27">
        <v>5</v>
      </c>
      <c r="BJ428" s="28">
        <f t="shared" si="53"/>
        <v>15</v>
      </c>
      <c r="BK428" s="32">
        <v>1</v>
      </c>
      <c r="BL428" s="32">
        <v>5</v>
      </c>
      <c r="BM428" s="35">
        <f>--_xlfn.CONCAT(BK428:BL428)</f>
        <v>15</v>
      </c>
      <c r="BN428" s="29">
        <v>2</v>
      </c>
      <c r="BO428" s="25"/>
      <c r="BP428" s="36">
        <v>0</v>
      </c>
      <c r="BQ428" s="36">
        <v>4</v>
      </c>
      <c r="BR428" s="37">
        <f>--_xlfn.CONCAT(BP428:BQ428)</f>
        <v>4</v>
      </c>
      <c r="BS428" s="38">
        <v>7</v>
      </c>
      <c r="BT428" s="38" t="s">
        <v>86</v>
      </c>
      <c r="BU428" s="40" t="s">
        <v>93</v>
      </c>
      <c r="BV428" s="39" t="s">
        <v>94</v>
      </c>
      <c r="BW428" s="39">
        <v>31</v>
      </c>
      <c r="BX428" s="39"/>
      <c r="BY428" t="s">
        <v>154</v>
      </c>
      <c r="BZ428" s="39" t="s">
        <v>97</v>
      </c>
      <c r="CA428" s="40">
        <v>7</v>
      </c>
      <c r="CB428" s="40">
        <v>7</v>
      </c>
      <c r="CC428" s="40"/>
      <c r="CD428" s="40">
        <v>7</v>
      </c>
      <c r="CE428" s="40"/>
      <c r="CF428" s="40"/>
      <c r="CG428" s="40">
        <v>21</v>
      </c>
      <c r="CH428" s="40">
        <v>10</v>
      </c>
      <c r="CI428" s="24"/>
      <c r="CL428" s="24"/>
      <c r="CM428">
        <v>2</v>
      </c>
      <c r="CN428" s="40">
        <v>1</v>
      </c>
    </row>
    <row r="429" spans="1:93" x14ac:dyDescent="0.25">
      <c r="A429">
        <v>273</v>
      </c>
      <c r="B429" s="21">
        <v>43667</v>
      </c>
      <c r="C429">
        <v>169</v>
      </c>
      <c r="D429">
        <v>55</v>
      </c>
      <c r="E429" t="s">
        <v>242</v>
      </c>
      <c r="F429">
        <v>2</v>
      </c>
      <c r="G429">
        <v>2</v>
      </c>
      <c r="I429" t="s">
        <v>243</v>
      </c>
      <c r="J429" s="22">
        <f>COUNTIF($C$101:C618,C429)</f>
        <v>7</v>
      </c>
      <c r="K429" s="23"/>
      <c r="L429">
        <f>--_xlfn.CONCAT(M429:O429)</f>
        <v>55</v>
      </c>
      <c r="M429" s="24">
        <v>5</v>
      </c>
      <c r="N429" s="24">
        <v>5</v>
      </c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5">
        <v>1</v>
      </c>
      <c r="AK429" s="26">
        <v>1</v>
      </c>
      <c r="AL429" s="27">
        <v>0</v>
      </c>
      <c r="AM429" s="27">
        <v>2</v>
      </c>
      <c r="AN429" s="28">
        <f>--_xlfn.CONCAT(AL429:AM429)</f>
        <v>2</v>
      </c>
      <c r="AO429" s="29">
        <v>1</v>
      </c>
      <c r="AP429" s="30">
        <v>1</v>
      </c>
      <c r="AQ429" s="27">
        <v>5</v>
      </c>
      <c r="AR429" s="31">
        <v>1</v>
      </c>
      <c r="AS429" s="29">
        <v>4</v>
      </c>
      <c r="AT429" s="30">
        <v>4</v>
      </c>
      <c r="AU429" s="25"/>
      <c r="AV429" s="27"/>
      <c r="AW429" s="31"/>
      <c r="AX429" s="29"/>
      <c r="AY429" s="32"/>
      <c r="AZ429" s="25"/>
      <c r="BA429" s="33">
        <v>4</v>
      </c>
      <c r="BB429" s="31">
        <v>3</v>
      </c>
      <c r="BC429" s="31">
        <v>1</v>
      </c>
      <c r="BD429" s="34">
        <f>--_xlfn.CONCAT(BB429:BC429)</f>
        <v>31</v>
      </c>
      <c r="BE429" s="26"/>
      <c r="BF429" s="26"/>
      <c r="BG429" s="26"/>
      <c r="BH429" s="27">
        <v>1</v>
      </c>
      <c r="BI429" s="27">
        <v>5</v>
      </c>
      <c r="BJ429" s="28">
        <f t="shared" ref="BJ429:BJ430" si="61">--_xlfn.CONCAT(BH429:BI429)</f>
        <v>15</v>
      </c>
      <c r="BK429" s="32">
        <v>1</v>
      </c>
      <c r="BL429" s="32">
        <v>5</v>
      </c>
      <c r="BM429" s="35">
        <f>--_xlfn.CONCAT(BK429:BL429)</f>
        <v>15</v>
      </c>
      <c r="BN429" s="29">
        <v>2</v>
      </c>
      <c r="BO429" s="25"/>
      <c r="BP429" s="36">
        <v>0</v>
      </c>
      <c r="BQ429" s="36">
        <v>4</v>
      </c>
      <c r="BR429" s="37">
        <f>--_xlfn.CONCAT(BP429:BQ429)</f>
        <v>4</v>
      </c>
      <c r="BS429" s="38">
        <v>7</v>
      </c>
      <c r="BT429" s="38" t="s">
        <v>86</v>
      </c>
      <c r="BU429" s="40" t="s">
        <v>93</v>
      </c>
      <c r="BV429" s="39" t="s">
        <v>94</v>
      </c>
      <c r="BW429" s="39">
        <v>31</v>
      </c>
      <c r="BX429" s="39"/>
      <c r="BY429" t="s">
        <v>154</v>
      </c>
      <c r="BZ429" s="39" t="s">
        <v>97</v>
      </c>
      <c r="CA429" s="40">
        <v>7</v>
      </c>
      <c r="CB429" s="40">
        <v>7</v>
      </c>
      <c r="CC429" s="40"/>
      <c r="CD429" s="40">
        <v>7</v>
      </c>
      <c r="CE429" s="40"/>
      <c r="CF429" s="40"/>
      <c r="CG429" s="40">
        <v>21</v>
      </c>
      <c r="CH429" s="40">
        <v>10</v>
      </c>
      <c r="CI429" s="24"/>
      <c r="CL429" s="24"/>
      <c r="CM429">
        <v>2</v>
      </c>
      <c r="CN429" s="40">
        <v>1</v>
      </c>
    </row>
    <row r="430" spans="1:93" x14ac:dyDescent="0.25">
      <c r="A430">
        <v>270</v>
      </c>
      <c r="B430" s="21">
        <v>43667</v>
      </c>
      <c r="C430">
        <v>169</v>
      </c>
      <c r="D430">
        <v>26</v>
      </c>
      <c r="E430" t="s">
        <v>242</v>
      </c>
      <c r="F430">
        <v>2</v>
      </c>
      <c r="G430">
        <v>2</v>
      </c>
      <c r="H430">
        <v>169</v>
      </c>
      <c r="I430" t="s">
        <v>243</v>
      </c>
      <c r="J430" s="22">
        <f>COUNTIF($A$85:C430,C430)</f>
        <v>8</v>
      </c>
      <c r="K430" s="23">
        <v>1</v>
      </c>
      <c r="L430">
        <f>--_xlfn.CONCAT(M430:O430)</f>
        <v>26</v>
      </c>
      <c r="M430" s="24">
        <v>2</v>
      </c>
      <c r="N430" s="24">
        <v>6</v>
      </c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5">
        <v>5</v>
      </c>
      <c r="AK430" s="26"/>
      <c r="AL430" s="27"/>
      <c r="AM430" s="27"/>
      <c r="AN430" s="28"/>
      <c r="AO430" s="29"/>
      <c r="AP430" s="30">
        <v>1</v>
      </c>
      <c r="AQ430" s="27">
        <v>3</v>
      </c>
      <c r="AR430" s="31">
        <v>7</v>
      </c>
      <c r="AS430" s="29">
        <v>3</v>
      </c>
      <c r="AT430" s="30">
        <v>2</v>
      </c>
      <c r="AU430" s="25"/>
      <c r="AV430" s="27"/>
      <c r="AW430" s="31"/>
      <c r="AX430" s="29"/>
      <c r="AY430" s="32"/>
      <c r="AZ430" s="25"/>
      <c r="BA430" s="33"/>
      <c r="BB430" s="31"/>
      <c r="BC430" s="31"/>
      <c r="BD430" s="34"/>
      <c r="BE430" s="26"/>
      <c r="BF430" s="26"/>
      <c r="BG430" s="26"/>
      <c r="BH430" s="27">
        <v>1</v>
      </c>
      <c r="BI430" s="27">
        <v>5</v>
      </c>
      <c r="BJ430" s="28">
        <f t="shared" si="61"/>
        <v>15</v>
      </c>
      <c r="BK430" s="32"/>
      <c r="BL430" s="32"/>
      <c r="BM430" s="35"/>
      <c r="BN430" s="29">
        <v>2</v>
      </c>
      <c r="BO430" s="25">
        <v>6</v>
      </c>
      <c r="BP430" s="36"/>
      <c r="BQ430" s="36"/>
      <c r="BR430" s="57">
        <v>31</v>
      </c>
      <c r="BS430" s="38">
        <v>1</v>
      </c>
      <c r="BT430" s="38" t="s">
        <v>54</v>
      </c>
      <c r="BU430" s="40" t="s">
        <v>165</v>
      </c>
      <c r="BV430" s="24" t="s">
        <v>166</v>
      </c>
      <c r="BW430" s="24"/>
      <c r="BX430" s="24"/>
      <c r="BY430" s="24"/>
      <c r="BZ430" s="39" t="s">
        <v>57</v>
      </c>
      <c r="CA430" s="40">
        <v>5</v>
      </c>
      <c r="CB430" s="40">
        <v>5</v>
      </c>
      <c r="CC430" s="40"/>
      <c r="CD430" s="40">
        <v>5</v>
      </c>
      <c r="CE430" s="40"/>
      <c r="CF430" s="40"/>
      <c r="CG430" s="40">
        <v>20</v>
      </c>
      <c r="CH430" s="40">
        <v>9</v>
      </c>
      <c r="CI430" s="24"/>
      <c r="CM430">
        <v>2</v>
      </c>
      <c r="CN430" s="40">
        <v>1</v>
      </c>
    </row>
    <row r="431" spans="1:93" x14ac:dyDescent="0.25">
      <c r="A431">
        <v>826</v>
      </c>
      <c r="B431" s="21">
        <v>43697</v>
      </c>
      <c r="C431">
        <v>452</v>
      </c>
      <c r="D431">
        <v>20</v>
      </c>
      <c r="E431" t="s">
        <v>244</v>
      </c>
      <c r="F431">
        <v>2</v>
      </c>
      <c r="G431">
        <v>3</v>
      </c>
      <c r="H431">
        <v>452</v>
      </c>
      <c r="I431" t="s">
        <v>245</v>
      </c>
      <c r="J431" s="22">
        <f>COUNTIF($C$131:C618,C431)</f>
        <v>21</v>
      </c>
      <c r="K431" s="23">
        <v>1</v>
      </c>
      <c r="L431">
        <f>--_xlfn.CONCAT(M431:N431)</f>
        <v>20</v>
      </c>
      <c r="M431" s="24">
        <v>2</v>
      </c>
      <c r="N431" s="24">
        <v>0</v>
      </c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5">
        <v>1</v>
      </c>
      <c r="AK431" s="26">
        <v>1</v>
      </c>
      <c r="AL431" s="27">
        <v>0</v>
      </c>
      <c r="AM431" s="27">
        <v>2</v>
      </c>
      <c r="AN431" s="28">
        <f t="shared" ref="AN431:AN437" si="62">--_xlfn.CONCAT(AL431:AM431)</f>
        <v>2</v>
      </c>
      <c r="AO431" s="29">
        <v>3</v>
      </c>
      <c r="AP431" s="30">
        <v>1</v>
      </c>
      <c r="AQ431" s="27">
        <v>1</v>
      </c>
      <c r="AR431" s="31">
        <v>1</v>
      </c>
      <c r="AS431" s="29">
        <v>3</v>
      </c>
      <c r="AT431" s="30">
        <v>2</v>
      </c>
      <c r="AU431" s="25"/>
      <c r="AV431" s="27"/>
      <c r="AW431" s="31"/>
      <c r="AX431" s="29"/>
      <c r="AY431" s="32"/>
      <c r="AZ431" s="25"/>
      <c r="BA431" s="33"/>
      <c r="BB431" s="31"/>
      <c r="BC431" s="31"/>
      <c r="BD431" s="34"/>
      <c r="BE431" s="26"/>
      <c r="BF431" s="26"/>
      <c r="BG431" s="26"/>
      <c r="BH431" s="27"/>
      <c r="BI431" s="27"/>
      <c r="BJ431" s="28"/>
      <c r="BK431" s="32"/>
      <c r="BL431" s="32"/>
      <c r="BM431" s="35"/>
      <c r="BN431" s="29"/>
      <c r="BO431" s="25"/>
      <c r="BP431" s="36"/>
      <c r="BQ431" s="36"/>
      <c r="BR431" s="59">
        <v>36</v>
      </c>
      <c r="BS431" s="27">
        <v>13</v>
      </c>
      <c r="BT431" s="24"/>
      <c r="BU431" t="s">
        <v>113</v>
      </c>
      <c r="BV431" s="24" t="s">
        <v>114</v>
      </c>
      <c r="BW431" s="24"/>
      <c r="BX431" s="24"/>
      <c r="BY431" s="24"/>
      <c r="BZ431" s="39" t="s">
        <v>89</v>
      </c>
      <c r="CA431" s="40" t="s">
        <v>115</v>
      </c>
      <c r="CB431" s="40">
        <v>20</v>
      </c>
      <c r="CC431" s="40"/>
      <c r="CD431" s="40" t="s">
        <v>115</v>
      </c>
      <c r="CE431" s="40"/>
      <c r="CF431" s="40"/>
      <c r="CG431" s="40">
        <v>31</v>
      </c>
      <c r="CH431" s="40">
        <v>0</v>
      </c>
      <c r="CM431">
        <v>3</v>
      </c>
      <c r="CN431" s="40">
        <v>1</v>
      </c>
      <c r="CO431" s="24"/>
    </row>
    <row r="432" spans="1:93" x14ac:dyDescent="0.25">
      <c r="A432">
        <v>209</v>
      </c>
      <c r="B432" s="21">
        <v>43664</v>
      </c>
      <c r="C432">
        <v>149</v>
      </c>
      <c r="D432">
        <v>30</v>
      </c>
      <c r="E432" t="s">
        <v>175</v>
      </c>
      <c r="F432">
        <v>3</v>
      </c>
      <c r="G432">
        <v>3</v>
      </c>
      <c r="H432">
        <v>149</v>
      </c>
      <c r="I432" t="s">
        <v>177</v>
      </c>
      <c r="J432" s="22">
        <f>COUNTIF($C$127:C592,C432)</f>
        <v>22</v>
      </c>
      <c r="K432" s="23">
        <v>6</v>
      </c>
      <c r="L432">
        <f>--_xlfn.CONCAT(M432:O432)</f>
        <v>30</v>
      </c>
      <c r="M432" s="24">
        <v>3</v>
      </c>
      <c r="N432" s="24">
        <v>0</v>
      </c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5">
        <v>1</v>
      </c>
      <c r="AK432" s="26">
        <v>1</v>
      </c>
      <c r="AL432" s="27">
        <v>0</v>
      </c>
      <c r="AM432" s="27">
        <v>3</v>
      </c>
      <c r="AN432" s="28">
        <f t="shared" si="62"/>
        <v>3</v>
      </c>
      <c r="AO432" s="29">
        <v>3</v>
      </c>
      <c r="AP432" s="30">
        <v>1</v>
      </c>
      <c r="AQ432" s="27">
        <v>3</v>
      </c>
      <c r="AR432" s="31">
        <v>1</v>
      </c>
      <c r="AS432" s="29">
        <v>3</v>
      </c>
      <c r="AT432" s="30">
        <v>4</v>
      </c>
      <c r="AU432" s="25"/>
      <c r="AV432" s="27"/>
      <c r="AW432" s="31"/>
      <c r="AX432" s="29"/>
      <c r="AY432" s="32"/>
      <c r="AZ432" s="25"/>
      <c r="BA432" s="33">
        <v>4</v>
      </c>
      <c r="BB432" s="31">
        <v>0</v>
      </c>
      <c r="BC432" s="31">
        <v>6</v>
      </c>
      <c r="BD432" s="34">
        <f>--_xlfn.CONCAT(BB432:BC432)</f>
        <v>6</v>
      </c>
      <c r="BE432" s="26"/>
      <c r="BF432" s="26"/>
      <c r="BG432" s="26"/>
      <c r="BH432" s="27">
        <v>0</v>
      </c>
      <c r="BI432" s="27">
        <v>1</v>
      </c>
      <c r="BJ432" s="28">
        <f t="shared" ref="BJ432:BJ495" si="63">--_xlfn.CONCAT(BH432:BI432)</f>
        <v>1</v>
      </c>
      <c r="BK432" s="32">
        <v>2</v>
      </c>
      <c r="BL432" s="32">
        <v>4</v>
      </c>
      <c r="BM432" s="35">
        <f>--_xlfn.CONCAT(BK432:BL432)</f>
        <v>24</v>
      </c>
      <c r="BN432" s="29">
        <v>2</v>
      </c>
      <c r="BO432" s="25"/>
      <c r="BP432" s="36">
        <v>1</v>
      </c>
      <c r="BQ432" s="36">
        <v>6</v>
      </c>
      <c r="BR432" s="37">
        <f>--_xlfn.CONCAT(BP432:BQ432)</f>
        <v>16</v>
      </c>
      <c r="BS432" s="38">
        <v>9</v>
      </c>
      <c r="BT432" s="38" t="s">
        <v>86</v>
      </c>
      <c r="BU432" s="40" t="s">
        <v>127</v>
      </c>
      <c r="BV432" s="39" t="s">
        <v>128</v>
      </c>
      <c r="BW432" s="36">
        <v>6</v>
      </c>
      <c r="BX432" s="36" t="s">
        <v>178</v>
      </c>
      <c r="BY432" s="63" t="s">
        <v>273</v>
      </c>
      <c r="BZ432" s="39" t="s">
        <v>89</v>
      </c>
      <c r="CA432" s="40">
        <v>15</v>
      </c>
      <c r="CB432" s="40">
        <v>16</v>
      </c>
      <c r="CC432" s="42">
        <v>15</v>
      </c>
      <c r="CD432" s="40"/>
      <c r="CE432" s="40"/>
      <c r="CF432" s="40"/>
      <c r="CG432" s="40">
        <v>8</v>
      </c>
      <c r="CH432" s="40">
        <v>18</v>
      </c>
      <c r="CI432" s="24"/>
      <c r="CM432">
        <v>3</v>
      </c>
      <c r="CN432" s="40">
        <v>1</v>
      </c>
    </row>
    <row r="433" spans="1:93" x14ac:dyDescent="0.25">
      <c r="A433" s="40">
        <v>384</v>
      </c>
      <c r="B433" s="67">
        <v>43671</v>
      </c>
      <c r="C433" s="40">
        <v>217</v>
      </c>
      <c r="D433" s="40">
        <v>42</v>
      </c>
      <c r="E433" s="40" t="s">
        <v>274</v>
      </c>
      <c r="F433">
        <v>3</v>
      </c>
      <c r="G433">
        <v>2</v>
      </c>
      <c r="H433" s="40"/>
      <c r="I433" s="40" t="s">
        <v>275</v>
      </c>
      <c r="J433" s="45">
        <f>COUNTIF($C$131:C583,C433)</f>
        <v>1</v>
      </c>
      <c r="K433" s="46"/>
      <c r="L433" s="40">
        <f>--_xlfn.CONCAT(M433:N433)</f>
        <v>42</v>
      </c>
      <c r="M433" s="39">
        <v>4</v>
      </c>
      <c r="N433" s="39">
        <v>2</v>
      </c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39"/>
      <c r="AH433" s="39"/>
      <c r="AI433" s="39"/>
      <c r="AJ433" s="47">
        <v>1</v>
      </c>
      <c r="AK433" s="48">
        <v>1</v>
      </c>
      <c r="AL433" s="38">
        <v>2</v>
      </c>
      <c r="AM433" s="38">
        <v>0</v>
      </c>
      <c r="AN433" s="49">
        <f t="shared" si="62"/>
        <v>20</v>
      </c>
      <c r="AO433" s="36">
        <v>3</v>
      </c>
      <c r="AP433" s="50">
        <v>1</v>
      </c>
      <c r="AQ433" s="38">
        <v>5</v>
      </c>
      <c r="AR433" s="51">
        <v>1</v>
      </c>
      <c r="AS433" s="36">
        <v>2</v>
      </c>
      <c r="AT433" s="50">
        <v>2</v>
      </c>
      <c r="AU433" s="47"/>
      <c r="AV433" s="38"/>
      <c r="AW433" s="51"/>
      <c r="AX433" s="36"/>
      <c r="AY433" s="52"/>
      <c r="AZ433" s="47"/>
      <c r="BA433" s="53"/>
      <c r="BB433" s="51"/>
      <c r="BC433" s="51"/>
      <c r="BD433" s="54"/>
      <c r="BE433" s="48"/>
      <c r="BF433" s="48"/>
      <c r="BG433" s="48"/>
      <c r="BH433" s="38"/>
      <c r="BI433" s="38">
        <v>2</v>
      </c>
      <c r="BJ433" s="49">
        <f t="shared" si="63"/>
        <v>2</v>
      </c>
      <c r="BK433" s="52">
        <v>8</v>
      </c>
      <c r="BL433" s="52">
        <v>2</v>
      </c>
      <c r="BM433" s="55">
        <f>--_xlfn.CONCAT(BK433:BL433)</f>
        <v>82</v>
      </c>
      <c r="BN433" s="36"/>
      <c r="BO433" s="47"/>
      <c r="BP433" s="36"/>
      <c r="BQ433" s="36"/>
      <c r="BR433" s="56">
        <v>34</v>
      </c>
      <c r="BS433" s="38" t="s">
        <v>107</v>
      </c>
      <c r="BT433" s="38" t="s">
        <v>60</v>
      </c>
      <c r="BU433" s="40" t="s">
        <v>101</v>
      </c>
      <c r="BV433" s="39" t="s">
        <v>102</v>
      </c>
      <c r="BW433" s="39"/>
      <c r="BX433" s="39"/>
      <c r="BY433" s="39"/>
      <c r="BZ433" s="39" t="s">
        <v>103</v>
      </c>
      <c r="CA433" s="40" t="s">
        <v>104</v>
      </c>
      <c r="CB433" s="40">
        <v>28</v>
      </c>
      <c r="CC433" s="40"/>
      <c r="CD433" s="40"/>
      <c r="CE433" s="40" t="s">
        <v>104</v>
      </c>
      <c r="CF433" s="40"/>
      <c r="CG433" s="40"/>
      <c r="CH433" s="40"/>
      <c r="CI433" s="40"/>
      <c r="CJ433" s="40"/>
      <c r="CK433" s="40"/>
      <c r="CM433">
        <v>2</v>
      </c>
      <c r="CN433" s="40">
        <v>1</v>
      </c>
    </row>
    <row r="434" spans="1:93" x14ac:dyDescent="0.25">
      <c r="A434">
        <v>283</v>
      </c>
      <c r="B434" s="21">
        <v>43668</v>
      </c>
      <c r="C434">
        <v>178</v>
      </c>
      <c r="D434">
        <v>5</v>
      </c>
      <c r="E434" t="s">
        <v>276</v>
      </c>
      <c r="F434">
        <v>3</v>
      </c>
      <c r="G434">
        <v>2</v>
      </c>
      <c r="H434">
        <v>178</v>
      </c>
      <c r="I434" t="s">
        <v>277</v>
      </c>
      <c r="J434" s="22">
        <f>COUNTIF($C$77:C676,C434)</f>
        <v>6</v>
      </c>
      <c r="K434" s="23">
        <v>1</v>
      </c>
      <c r="L434">
        <f>--_xlfn.CONCAT(M434:O434)</f>
        <v>5</v>
      </c>
      <c r="M434" s="24">
        <v>0</v>
      </c>
      <c r="N434" s="24">
        <v>5</v>
      </c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5">
        <v>1</v>
      </c>
      <c r="AK434" s="26">
        <v>1</v>
      </c>
      <c r="AL434" s="27">
        <v>2</v>
      </c>
      <c r="AM434" s="27">
        <v>4</v>
      </c>
      <c r="AN434" s="28">
        <f t="shared" si="62"/>
        <v>24</v>
      </c>
      <c r="AO434" s="29">
        <v>3</v>
      </c>
      <c r="AP434" s="30">
        <v>1</v>
      </c>
      <c r="AQ434" s="27">
        <v>4</v>
      </c>
      <c r="AR434" s="31">
        <v>1</v>
      </c>
      <c r="AS434" s="29">
        <v>5</v>
      </c>
      <c r="AT434" s="30">
        <v>5</v>
      </c>
      <c r="AU434" s="25"/>
      <c r="AV434" s="27"/>
      <c r="AW434" s="31"/>
      <c r="AX434" s="29"/>
      <c r="AY434" s="32"/>
      <c r="AZ434" s="25"/>
      <c r="BA434" s="33"/>
      <c r="BB434" s="31"/>
      <c r="BC434" s="31"/>
      <c r="BD434" s="34"/>
      <c r="BE434" s="26"/>
      <c r="BF434" s="26"/>
      <c r="BG434" s="26"/>
      <c r="BH434" s="27">
        <v>0</v>
      </c>
      <c r="BI434" s="27">
        <v>5</v>
      </c>
      <c r="BJ434" s="28">
        <f t="shared" si="63"/>
        <v>5</v>
      </c>
      <c r="BK434" s="32">
        <v>1</v>
      </c>
      <c r="BL434" s="32">
        <v>6</v>
      </c>
      <c r="BM434" s="35">
        <f>--_xlfn.CONCAT(BK434:BL434)</f>
        <v>16</v>
      </c>
      <c r="BN434" s="29">
        <v>2</v>
      </c>
      <c r="BO434" s="25"/>
      <c r="BP434" s="36"/>
      <c r="BQ434" s="36"/>
      <c r="BR434" s="59">
        <v>35</v>
      </c>
      <c r="BS434" s="27">
        <v>14</v>
      </c>
      <c r="BT434" s="24"/>
      <c r="BU434" t="s">
        <v>113</v>
      </c>
      <c r="BV434" s="24" t="s">
        <v>114</v>
      </c>
      <c r="BW434" s="24"/>
      <c r="BX434" s="24"/>
      <c r="BY434" s="24"/>
      <c r="BZ434" s="39" t="s">
        <v>89</v>
      </c>
      <c r="CA434" s="40" t="s">
        <v>115</v>
      </c>
      <c r="CB434" s="40">
        <v>20</v>
      </c>
      <c r="CC434" s="40"/>
      <c r="CD434" s="40"/>
      <c r="CE434" s="40" t="s">
        <v>115</v>
      </c>
      <c r="CF434" s="40"/>
      <c r="CG434" s="40">
        <v>43</v>
      </c>
      <c r="CH434" s="40">
        <v>0</v>
      </c>
      <c r="CM434">
        <v>2</v>
      </c>
      <c r="CN434" s="40">
        <v>1</v>
      </c>
    </row>
    <row r="435" spans="1:93" x14ac:dyDescent="0.25">
      <c r="A435">
        <v>807</v>
      </c>
      <c r="B435" s="60">
        <v>43696</v>
      </c>
      <c r="C435" s="24">
        <v>446</v>
      </c>
      <c r="D435" s="24">
        <v>8</v>
      </c>
      <c r="E435" t="s">
        <v>278</v>
      </c>
      <c r="F435">
        <v>3</v>
      </c>
      <c r="G435">
        <v>3</v>
      </c>
      <c r="H435" s="24">
        <v>446</v>
      </c>
      <c r="I435" s="24" t="s">
        <v>279</v>
      </c>
      <c r="J435" s="61">
        <f>COUNTIF($C$129:C621,C435)</f>
        <v>18</v>
      </c>
      <c r="K435" s="61">
        <v>2</v>
      </c>
      <c r="L435" s="24">
        <f>--_xlfn.CONCAT(M435:N435)</f>
        <v>8</v>
      </c>
      <c r="M435" s="24">
        <v>0</v>
      </c>
      <c r="N435" s="24">
        <v>8</v>
      </c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5">
        <v>1</v>
      </c>
      <c r="AK435" s="26">
        <v>1</v>
      </c>
      <c r="AL435" s="27">
        <v>1</v>
      </c>
      <c r="AM435" s="27">
        <v>2</v>
      </c>
      <c r="AN435" s="28">
        <f t="shared" si="62"/>
        <v>12</v>
      </c>
      <c r="AO435" s="29">
        <v>2</v>
      </c>
      <c r="AP435" s="30">
        <v>1</v>
      </c>
      <c r="AQ435" s="27">
        <v>6</v>
      </c>
      <c r="AR435" s="31">
        <v>1</v>
      </c>
      <c r="AS435" s="29">
        <v>4</v>
      </c>
      <c r="AT435" s="30">
        <v>4</v>
      </c>
      <c r="AU435" s="25"/>
      <c r="AV435" s="27"/>
      <c r="AW435" s="31"/>
      <c r="AX435" s="29"/>
      <c r="AY435" s="32"/>
      <c r="AZ435" s="25"/>
      <c r="BA435" s="33"/>
      <c r="BB435" s="31"/>
      <c r="BC435" s="31"/>
      <c r="BD435" s="34"/>
      <c r="BE435" s="26"/>
      <c r="BF435" s="26"/>
      <c r="BG435" s="26"/>
      <c r="BH435" s="27">
        <v>0</v>
      </c>
      <c r="BI435" s="27">
        <v>5</v>
      </c>
      <c r="BJ435" s="28">
        <f t="shared" si="63"/>
        <v>5</v>
      </c>
      <c r="BK435" s="32">
        <v>2</v>
      </c>
      <c r="BL435" s="32">
        <v>4</v>
      </c>
      <c r="BM435" s="35">
        <f>--_xlfn.CONCAT(BK435:BL435)</f>
        <v>24</v>
      </c>
      <c r="BN435" s="29">
        <v>2</v>
      </c>
      <c r="BO435" s="25"/>
      <c r="BP435" s="36">
        <v>2</v>
      </c>
      <c r="BQ435" s="36">
        <v>9</v>
      </c>
      <c r="BR435" s="37">
        <f>--_xlfn.CONCAT(BP435:BQ435)</f>
        <v>29</v>
      </c>
      <c r="BS435" s="24"/>
      <c r="BT435" s="24"/>
      <c r="BU435" t="s">
        <v>117</v>
      </c>
      <c r="BV435" s="24" t="s">
        <v>118</v>
      </c>
      <c r="BW435" s="24"/>
      <c r="BX435" s="24"/>
      <c r="BY435" s="24"/>
      <c r="BZ435" s="39" t="s">
        <v>89</v>
      </c>
      <c r="CA435" s="40" t="s">
        <v>119</v>
      </c>
      <c r="CB435" s="40">
        <v>17</v>
      </c>
      <c r="CC435" s="40"/>
      <c r="CD435" s="40"/>
      <c r="CE435" s="40" t="s">
        <v>119</v>
      </c>
      <c r="CF435" s="40"/>
      <c r="CG435" s="40">
        <v>40</v>
      </c>
      <c r="CH435" s="40">
        <v>20</v>
      </c>
      <c r="CI435" s="24"/>
      <c r="CJ435" s="24"/>
      <c r="CM435">
        <v>3</v>
      </c>
      <c r="CN435" s="40">
        <v>1</v>
      </c>
    </row>
    <row r="436" spans="1:93" x14ac:dyDescent="0.25">
      <c r="A436">
        <v>595</v>
      </c>
      <c r="B436" s="21">
        <v>43681</v>
      </c>
      <c r="C436">
        <v>322</v>
      </c>
      <c r="D436">
        <v>10</v>
      </c>
      <c r="E436" t="s">
        <v>280</v>
      </c>
      <c r="F436">
        <v>3</v>
      </c>
      <c r="G436">
        <v>1</v>
      </c>
      <c r="H436">
        <v>322</v>
      </c>
      <c r="I436" t="s">
        <v>281</v>
      </c>
      <c r="J436" s="22">
        <f>COUNTIF($C$38:C717,C436)</f>
        <v>8</v>
      </c>
      <c r="K436" s="23">
        <v>1</v>
      </c>
      <c r="L436">
        <f>--_xlfn.CONCAT(M436:N436)</f>
        <v>10</v>
      </c>
      <c r="M436" s="24">
        <v>1</v>
      </c>
      <c r="N436" s="24">
        <v>0</v>
      </c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5">
        <v>1</v>
      </c>
      <c r="AK436" s="26">
        <v>1</v>
      </c>
      <c r="AL436" s="27">
        <v>0</v>
      </c>
      <c r="AM436" s="27">
        <v>7</v>
      </c>
      <c r="AN436" s="28">
        <f t="shared" si="62"/>
        <v>7</v>
      </c>
      <c r="AO436" s="29">
        <v>1</v>
      </c>
      <c r="AP436" s="30">
        <v>1</v>
      </c>
      <c r="AQ436" s="27">
        <v>1</v>
      </c>
      <c r="AR436" s="31">
        <v>1</v>
      </c>
      <c r="AS436" s="29">
        <v>7</v>
      </c>
      <c r="AT436" s="30">
        <v>7</v>
      </c>
      <c r="AU436" s="25"/>
      <c r="AV436" s="27"/>
      <c r="AW436" s="31"/>
      <c r="AX436" s="29">
        <v>1</v>
      </c>
      <c r="AY436" s="32"/>
      <c r="AZ436" s="25"/>
      <c r="BA436" s="33"/>
      <c r="BB436" s="31"/>
      <c r="BC436" s="31"/>
      <c r="BD436" s="34"/>
      <c r="BE436" s="26"/>
      <c r="BF436" s="26"/>
      <c r="BG436" s="26"/>
      <c r="BH436" s="27">
        <v>0</v>
      </c>
      <c r="BI436" s="27">
        <v>5</v>
      </c>
      <c r="BJ436" s="28">
        <f t="shared" si="63"/>
        <v>5</v>
      </c>
      <c r="BK436" s="32">
        <v>2</v>
      </c>
      <c r="BL436" s="32">
        <v>5</v>
      </c>
      <c r="BM436" s="35">
        <f>--_xlfn.CONCAT(BK436:BL436)</f>
        <v>25</v>
      </c>
      <c r="BN436" s="29">
        <v>2</v>
      </c>
      <c r="BO436" s="25"/>
      <c r="BP436" s="36"/>
      <c r="BQ436" s="36"/>
      <c r="BR436" s="59">
        <v>35</v>
      </c>
      <c r="BS436" s="27">
        <v>14</v>
      </c>
      <c r="BT436" s="24"/>
      <c r="BU436" t="s">
        <v>113</v>
      </c>
      <c r="BV436" s="24" t="s">
        <v>114</v>
      </c>
      <c r="BW436" s="24"/>
      <c r="BX436" s="24"/>
      <c r="BY436" s="24"/>
      <c r="BZ436" s="39" t="s">
        <v>89</v>
      </c>
      <c r="CA436" s="40" t="s">
        <v>115</v>
      </c>
      <c r="CB436" s="40">
        <v>20</v>
      </c>
      <c r="CC436" s="40"/>
      <c r="CD436" s="40"/>
      <c r="CE436" s="40" t="s">
        <v>115</v>
      </c>
      <c r="CF436" s="40"/>
      <c r="CG436" s="40">
        <v>43</v>
      </c>
      <c r="CH436" s="40">
        <v>0</v>
      </c>
      <c r="CM436">
        <v>1</v>
      </c>
      <c r="CN436" s="39">
        <v>1</v>
      </c>
    </row>
    <row r="437" spans="1:93" x14ac:dyDescent="0.25">
      <c r="A437">
        <v>604</v>
      </c>
      <c r="B437" s="21">
        <v>43681</v>
      </c>
      <c r="C437">
        <v>327</v>
      </c>
      <c r="D437">
        <v>5</v>
      </c>
      <c r="E437" t="s">
        <v>282</v>
      </c>
      <c r="F437">
        <v>3</v>
      </c>
      <c r="G437">
        <v>1</v>
      </c>
      <c r="H437">
        <v>327</v>
      </c>
      <c r="I437" t="s">
        <v>283</v>
      </c>
      <c r="J437" s="22">
        <f>COUNTIF($C$47:C709,C437)</f>
        <v>1</v>
      </c>
      <c r="K437" s="23">
        <v>1</v>
      </c>
      <c r="L437">
        <f>--_xlfn.CONCAT(M437:N437)</f>
        <v>5</v>
      </c>
      <c r="M437" s="24">
        <v>0</v>
      </c>
      <c r="N437" s="24">
        <v>5</v>
      </c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5">
        <v>1</v>
      </c>
      <c r="AK437" s="26">
        <v>1</v>
      </c>
      <c r="AL437" s="27">
        <v>0</v>
      </c>
      <c r="AM437" s="27">
        <v>7</v>
      </c>
      <c r="AN437" s="28">
        <f t="shared" si="62"/>
        <v>7</v>
      </c>
      <c r="AO437" s="29">
        <v>3</v>
      </c>
      <c r="AP437" s="30">
        <v>1</v>
      </c>
      <c r="AQ437" s="27">
        <v>1</v>
      </c>
      <c r="AR437" s="31">
        <v>1</v>
      </c>
      <c r="AS437" s="29">
        <v>3</v>
      </c>
      <c r="AT437" s="30">
        <v>3</v>
      </c>
      <c r="AU437" s="25"/>
      <c r="AV437" s="27"/>
      <c r="AW437" s="31"/>
      <c r="AX437" s="29">
        <v>1</v>
      </c>
      <c r="AY437" s="32"/>
      <c r="AZ437" s="25"/>
      <c r="BA437" s="33">
        <v>2</v>
      </c>
      <c r="BB437" s="31"/>
      <c r="BC437" s="31"/>
      <c r="BD437" s="34"/>
      <c r="BE437" s="26"/>
      <c r="BF437" s="26"/>
      <c r="BG437" s="26"/>
      <c r="BH437" s="27">
        <v>0</v>
      </c>
      <c r="BI437" s="27">
        <v>5</v>
      </c>
      <c r="BJ437" s="28">
        <f t="shared" si="63"/>
        <v>5</v>
      </c>
      <c r="BK437" s="32"/>
      <c r="BL437" s="32"/>
      <c r="BM437" s="35"/>
      <c r="BN437" s="29">
        <v>2</v>
      </c>
      <c r="BO437" s="25"/>
      <c r="BP437" s="36"/>
      <c r="BQ437" s="36"/>
      <c r="BR437" s="57">
        <v>34</v>
      </c>
      <c r="BS437" s="38" t="s">
        <v>107</v>
      </c>
      <c r="BT437" s="38" t="s">
        <v>60</v>
      </c>
      <c r="BU437" t="s">
        <v>113</v>
      </c>
      <c r="BV437" s="24" t="s">
        <v>114</v>
      </c>
      <c r="BW437" s="24"/>
      <c r="BX437" s="24"/>
      <c r="BY437" s="24"/>
      <c r="BZ437" s="39" t="s">
        <v>89</v>
      </c>
      <c r="CA437" s="40" t="s">
        <v>115</v>
      </c>
      <c r="CB437" s="40">
        <v>20</v>
      </c>
      <c r="CC437" s="40"/>
      <c r="CD437" s="40"/>
      <c r="CE437" s="40" t="s">
        <v>115</v>
      </c>
      <c r="CF437" s="40"/>
      <c r="CG437" s="40">
        <v>43</v>
      </c>
      <c r="CH437" s="40">
        <v>0</v>
      </c>
      <c r="CM437">
        <v>1</v>
      </c>
      <c r="CN437" s="39">
        <v>2</v>
      </c>
    </row>
    <row r="438" spans="1:93" x14ac:dyDescent="0.25">
      <c r="A438">
        <v>840</v>
      </c>
      <c r="B438" s="21">
        <v>43697</v>
      </c>
      <c r="C438">
        <v>453</v>
      </c>
      <c r="D438">
        <v>22</v>
      </c>
      <c r="E438" t="s">
        <v>284</v>
      </c>
      <c r="F438">
        <v>3</v>
      </c>
      <c r="G438">
        <v>3</v>
      </c>
      <c r="H438">
        <v>453</v>
      </c>
      <c r="I438" t="s">
        <v>285</v>
      </c>
      <c r="J438" s="22">
        <f>COUNTIF($C$121:C607,C438)</f>
        <v>2</v>
      </c>
      <c r="K438" s="23">
        <v>1</v>
      </c>
      <c r="L438">
        <f>--_xlfn.CONCAT(M438:N438)</f>
        <v>22</v>
      </c>
      <c r="M438" s="24">
        <v>2</v>
      </c>
      <c r="N438" s="24">
        <v>2</v>
      </c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5">
        <v>4</v>
      </c>
      <c r="AK438" s="26">
        <v>7</v>
      </c>
      <c r="AL438" s="27"/>
      <c r="AM438" s="27"/>
      <c r="AN438" s="28"/>
      <c r="AO438" s="29" t="s">
        <v>217</v>
      </c>
      <c r="AP438" s="30">
        <v>1</v>
      </c>
      <c r="AQ438" s="27">
        <v>5</v>
      </c>
      <c r="AR438" s="31">
        <v>1</v>
      </c>
      <c r="AS438" s="29">
        <v>2</v>
      </c>
      <c r="AT438" s="30">
        <v>2</v>
      </c>
      <c r="AU438" s="25"/>
      <c r="AV438" s="27"/>
      <c r="AW438" s="31"/>
      <c r="AX438" s="29"/>
      <c r="AY438" s="32"/>
      <c r="AZ438" s="25"/>
      <c r="BA438" s="33">
        <v>4</v>
      </c>
      <c r="BB438" s="31">
        <v>3</v>
      </c>
      <c r="BC438" s="31">
        <v>1</v>
      </c>
      <c r="BD438" s="34">
        <f>--_xlfn.CONCAT(BB438:BC438)</f>
        <v>31</v>
      </c>
      <c r="BE438" s="26"/>
      <c r="BF438" s="26"/>
      <c r="BG438" s="26"/>
      <c r="BH438" s="27">
        <v>0</v>
      </c>
      <c r="BI438" s="27">
        <v>5</v>
      </c>
      <c r="BJ438" s="28">
        <f t="shared" si="63"/>
        <v>5</v>
      </c>
      <c r="BK438" s="32"/>
      <c r="BL438" s="32"/>
      <c r="BM438" s="35"/>
      <c r="BN438" s="29">
        <v>2</v>
      </c>
      <c r="BO438" s="25"/>
      <c r="BP438" s="36"/>
      <c r="BQ438" s="36"/>
      <c r="BR438" s="57">
        <v>33</v>
      </c>
      <c r="BS438" s="38" t="s">
        <v>141</v>
      </c>
      <c r="BT438" s="38" t="s">
        <v>86</v>
      </c>
      <c r="BU438" s="40" t="s">
        <v>142</v>
      </c>
      <c r="BV438" s="39" t="s">
        <v>143</v>
      </c>
      <c r="BW438" s="39">
        <v>31</v>
      </c>
      <c r="BX438" s="39"/>
      <c r="BY438" t="s">
        <v>154</v>
      </c>
      <c r="BZ438" s="39" t="s">
        <v>89</v>
      </c>
      <c r="CA438" s="40" t="s">
        <v>144</v>
      </c>
      <c r="CB438" s="40">
        <v>19</v>
      </c>
      <c r="CC438" s="40"/>
      <c r="CD438" s="40"/>
      <c r="CE438" s="40" t="s">
        <v>144</v>
      </c>
      <c r="CF438" s="40"/>
      <c r="CG438" s="40">
        <v>42</v>
      </c>
      <c r="CH438" s="40">
        <v>0</v>
      </c>
      <c r="CI438" s="24"/>
      <c r="CM438">
        <v>3</v>
      </c>
      <c r="CN438" s="40">
        <v>1</v>
      </c>
    </row>
    <row r="439" spans="1:93" x14ac:dyDescent="0.25">
      <c r="A439" s="40">
        <v>1</v>
      </c>
      <c r="B439" s="44">
        <v>43655</v>
      </c>
      <c r="C439" s="40">
        <v>102</v>
      </c>
      <c r="D439" s="40">
        <v>10</v>
      </c>
      <c r="E439" s="40" t="s">
        <v>286</v>
      </c>
      <c r="F439">
        <v>3</v>
      </c>
      <c r="G439">
        <v>1</v>
      </c>
      <c r="H439" s="40">
        <v>102</v>
      </c>
      <c r="I439" s="40" t="s">
        <v>287</v>
      </c>
      <c r="J439" s="45">
        <f>COUNTIF($C$91:C629,C439)</f>
        <v>9</v>
      </c>
      <c r="K439" s="46">
        <v>5</v>
      </c>
      <c r="L439" s="40">
        <f>--_xlfn.CONCAT(M439:O439)</f>
        <v>10</v>
      </c>
      <c r="M439" s="39">
        <v>1</v>
      </c>
      <c r="N439" s="39">
        <v>0</v>
      </c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39"/>
      <c r="AH439" s="39"/>
      <c r="AI439" s="39"/>
      <c r="AJ439" s="47"/>
      <c r="AK439" s="48"/>
      <c r="AL439" s="38"/>
      <c r="AM439" s="38"/>
      <c r="AN439" s="49"/>
      <c r="AO439" s="36"/>
      <c r="AP439" s="50">
        <v>1</v>
      </c>
      <c r="AQ439" s="38">
        <v>4</v>
      </c>
      <c r="AR439" s="51">
        <v>1</v>
      </c>
      <c r="AS439" s="36">
        <v>3</v>
      </c>
      <c r="AT439" s="50">
        <v>2</v>
      </c>
      <c r="AU439" s="47"/>
      <c r="AV439" s="38"/>
      <c r="AW439" s="51">
        <v>1</v>
      </c>
      <c r="AX439" s="36"/>
      <c r="AY439" s="52">
        <v>1</v>
      </c>
      <c r="AZ439" s="47"/>
      <c r="BA439" s="53">
        <v>5</v>
      </c>
      <c r="BB439" s="51"/>
      <c r="BC439" s="51"/>
      <c r="BD439" s="54"/>
      <c r="BE439" s="48"/>
      <c r="BF439" s="48"/>
      <c r="BG439" s="48"/>
      <c r="BH439" s="38">
        <v>0</v>
      </c>
      <c r="BI439" s="38">
        <v>5</v>
      </c>
      <c r="BJ439" s="49">
        <f t="shared" si="63"/>
        <v>5</v>
      </c>
      <c r="BK439" s="52"/>
      <c r="BL439" s="52"/>
      <c r="BM439" s="55"/>
      <c r="BN439" s="36">
        <v>2</v>
      </c>
      <c r="BO439" s="47"/>
      <c r="BP439" s="36"/>
      <c r="BQ439" s="36"/>
      <c r="BR439" s="56">
        <v>36</v>
      </c>
      <c r="BS439" s="38">
        <v>13</v>
      </c>
      <c r="BT439" s="39"/>
      <c r="BU439" s="40" t="s">
        <v>101</v>
      </c>
      <c r="BV439" s="39" t="s">
        <v>102</v>
      </c>
      <c r="BW439" s="39"/>
      <c r="BX439" s="39"/>
      <c r="BY439" s="39"/>
      <c r="BZ439" s="39" t="s">
        <v>103</v>
      </c>
      <c r="CA439" s="40" t="s">
        <v>104</v>
      </c>
      <c r="CB439" s="40">
        <v>28</v>
      </c>
      <c r="CC439" s="40"/>
      <c r="CD439" s="40"/>
      <c r="CE439" s="40" t="s">
        <v>104</v>
      </c>
      <c r="CF439" s="40"/>
      <c r="CG439" s="40"/>
      <c r="CH439" s="40"/>
      <c r="CI439" s="40"/>
      <c r="CJ439" s="40"/>
      <c r="CK439" s="40"/>
      <c r="CM439">
        <v>1</v>
      </c>
      <c r="CN439" s="40">
        <v>1</v>
      </c>
      <c r="CO439" s="39"/>
    </row>
    <row r="440" spans="1:93" x14ac:dyDescent="0.25">
      <c r="A440">
        <v>637</v>
      </c>
      <c r="B440" s="21">
        <v>43685</v>
      </c>
      <c r="C440">
        <v>361</v>
      </c>
      <c r="D440">
        <v>8</v>
      </c>
      <c r="E440" t="s">
        <v>288</v>
      </c>
      <c r="F440">
        <v>3</v>
      </c>
      <c r="G440">
        <v>1</v>
      </c>
      <c r="H440">
        <v>361</v>
      </c>
      <c r="I440" t="s">
        <v>289</v>
      </c>
      <c r="J440" s="22">
        <f>COUNTIF($C$24:C701,C440)</f>
        <v>3</v>
      </c>
      <c r="K440" s="23">
        <v>1</v>
      </c>
      <c r="L440">
        <f>--_xlfn.CONCAT(M440:O440)</f>
        <v>8</v>
      </c>
      <c r="M440" s="24">
        <v>0</v>
      </c>
      <c r="N440" s="24">
        <v>8</v>
      </c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5">
        <v>1</v>
      </c>
      <c r="AK440" s="26">
        <v>1</v>
      </c>
      <c r="AL440" s="27">
        <v>0</v>
      </c>
      <c r="AM440" s="27">
        <v>1</v>
      </c>
      <c r="AN440" s="28">
        <f>--_xlfn.CONCAT(AL440:AM440)</f>
        <v>1</v>
      </c>
      <c r="AO440" s="29">
        <v>2</v>
      </c>
      <c r="AP440" s="30">
        <v>1</v>
      </c>
      <c r="AQ440" s="27">
        <v>1</v>
      </c>
      <c r="AR440" s="31">
        <v>1</v>
      </c>
      <c r="AS440" s="29">
        <v>3</v>
      </c>
      <c r="AT440" s="30">
        <v>3</v>
      </c>
      <c r="AU440" s="25"/>
      <c r="AV440" s="27"/>
      <c r="AW440" s="31"/>
      <c r="AX440" s="29"/>
      <c r="AY440" s="32"/>
      <c r="AZ440" s="25"/>
      <c r="BA440" s="33"/>
      <c r="BB440" s="31"/>
      <c r="BC440" s="31"/>
      <c r="BD440" s="34"/>
      <c r="BE440" s="26"/>
      <c r="BF440" s="26"/>
      <c r="BG440" s="26"/>
      <c r="BH440" s="27">
        <v>0</v>
      </c>
      <c r="BI440" s="27">
        <v>6</v>
      </c>
      <c r="BJ440" s="28">
        <f t="shared" si="63"/>
        <v>6</v>
      </c>
      <c r="BK440" s="32">
        <v>1</v>
      </c>
      <c r="BL440" s="32">
        <v>9</v>
      </c>
      <c r="BM440" s="35">
        <f>--_xlfn.CONCAT(BK440:BL440)</f>
        <v>19</v>
      </c>
      <c r="BN440" s="29">
        <v>2</v>
      </c>
      <c r="BO440" s="25"/>
      <c r="BP440" s="36">
        <v>1</v>
      </c>
      <c r="BQ440" s="36">
        <v>5</v>
      </c>
      <c r="BR440" s="37">
        <f>--_xlfn.CONCAT(BP440:BQ440)</f>
        <v>15</v>
      </c>
      <c r="BS440" s="38">
        <v>8</v>
      </c>
      <c r="BT440" s="38" t="s">
        <v>86</v>
      </c>
      <c r="BU440" s="40" t="s">
        <v>150</v>
      </c>
      <c r="BV440" s="39" t="s">
        <v>151</v>
      </c>
      <c r="BW440" s="39"/>
      <c r="BX440" s="39"/>
      <c r="BY440" s="39"/>
      <c r="BZ440" s="39" t="s">
        <v>89</v>
      </c>
      <c r="CA440" s="40" t="s">
        <v>152</v>
      </c>
      <c r="CB440" s="40">
        <v>14</v>
      </c>
      <c r="CC440" s="40"/>
      <c r="CD440" s="40"/>
      <c r="CE440" s="40" t="s">
        <v>152</v>
      </c>
      <c r="CF440" s="40"/>
      <c r="CG440" s="40">
        <v>38</v>
      </c>
      <c r="CH440" s="40">
        <v>19</v>
      </c>
      <c r="CI440" s="24"/>
      <c r="CM440">
        <v>1</v>
      </c>
      <c r="CN440" s="40">
        <v>2</v>
      </c>
    </row>
    <row r="441" spans="1:93" x14ac:dyDescent="0.25">
      <c r="A441">
        <v>800</v>
      </c>
      <c r="B441" s="21">
        <v>43696</v>
      </c>
      <c r="C441">
        <v>446</v>
      </c>
      <c r="D441">
        <v>32</v>
      </c>
      <c r="E441" t="s">
        <v>278</v>
      </c>
      <c r="F441">
        <v>3</v>
      </c>
      <c r="G441">
        <v>3</v>
      </c>
      <c r="I441" t="s">
        <v>279</v>
      </c>
      <c r="J441" s="22">
        <f>COUNTIF($C$31:C695,C441)</f>
        <v>18</v>
      </c>
      <c r="K441" s="23"/>
      <c r="L441">
        <f>--_xlfn.CONCAT(M441:N441)</f>
        <v>32</v>
      </c>
      <c r="M441" s="24">
        <v>3</v>
      </c>
      <c r="N441" s="24">
        <v>2</v>
      </c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5">
        <v>1</v>
      </c>
      <c r="AK441" s="26">
        <v>1</v>
      </c>
      <c r="AL441" s="27">
        <v>0</v>
      </c>
      <c r="AM441" s="27">
        <v>3</v>
      </c>
      <c r="AN441" s="28">
        <f>--_xlfn.CONCAT(AL441:AM441)</f>
        <v>3</v>
      </c>
      <c r="AO441" s="29">
        <v>2</v>
      </c>
      <c r="AP441" s="30">
        <v>1</v>
      </c>
      <c r="AQ441" s="27">
        <v>1</v>
      </c>
      <c r="AR441" s="31">
        <v>1</v>
      </c>
      <c r="AS441" s="29">
        <v>7</v>
      </c>
      <c r="AT441" s="30">
        <v>4</v>
      </c>
      <c r="AU441" s="25"/>
      <c r="AV441" s="27"/>
      <c r="AW441" s="31"/>
      <c r="AX441" s="29"/>
      <c r="AY441" s="32"/>
      <c r="AZ441" s="25"/>
      <c r="BA441" s="33">
        <v>4</v>
      </c>
      <c r="BB441" s="31">
        <v>3</v>
      </c>
      <c r="BC441" s="31">
        <v>1</v>
      </c>
      <c r="BD441" s="34">
        <f>--_xlfn.CONCAT(BB441:BC441)</f>
        <v>31</v>
      </c>
      <c r="BE441" s="26"/>
      <c r="BF441" s="26"/>
      <c r="BG441" s="26"/>
      <c r="BH441" s="27">
        <v>0</v>
      </c>
      <c r="BI441" s="27">
        <v>6</v>
      </c>
      <c r="BJ441" s="28">
        <f t="shared" si="63"/>
        <v>6</v>
      </c>
      <c r="BK441" s="32">
        <v>1</v>
      </c>
      <c r="BL441" s="32">
        <v>9</v>
      </c>
      <c r="BM441" s="35">
        <f>--_xlfn.CONCAT(BK441:BL441)</f>
        <v>19</v>
      </c>
      <c r="BN441" s="29">
        <v>2</v>
      </c>
      <c r="BO441" s="25"/>
      <c r="BP441" s="36">
        <v>1</v>
      </c>
      <c r="BQ441" s="36">
        <v>5</v>
      </c>
      <c r="BR441" s="37">
        <f>--_xlfn.CONCAT(BP441:BQ441)</f>
        <v>15</v>
      </c>
      <c r="BS441" s="38">
        <v>8</v>
      </c>
      <c r="BT441" s="38" t="s">
        <v>86</v>
      </c>
      <c r="BU441" s="40" t="s">
        <v>150</v>
      </c>
      <c r="BV441" s="39" t="s">
        <v>151</v>
      </c>
      <c r="BW441" s="39">
        <v>31</v>
      </c>
      <c r="BX441" s="39"/>
      <c r="BY441" t="s">
        <v>154</v>
      </c>
      <c r="BZ441" s="39" t="s">
        <v>89</v>
      </c>
      <c r="CA441" s="40" t="s">
        <v>152</v>
      </c>
      <c r="CB441" s="40">
        <v>14</v>
      </c>
      <c r="CC441" s="40"/>
      <c r="CD441" s="40"/>
      <c r="CE441" s="40" t="s">
        <v>152</v>
      </c>
      <c r="CF441" s="40"/>
      <c r="CG441" s="40">
        <v>38</v>
      </c>
      <c r="CH441" s="40">
        <v>19</v>
      </c>
      <c r="CI441" s="24"/>
      <c r="CM441">
        <v>3</v>
      </c>
      <c r="CN441" s="40">
        <v>1</v>
      </c>
    </row>
    <row r="442" spans="1:93" x14ac:dyDescent="0.25">
      <c r="A442">
        <v>799</v>
      </c>
      <c r="B442" s="60">
        <v>43696</v>
      </c>
      <c r="C442" s="24">
        <v>446</v>
      </c>
      <c r="D442" s="24">
        <v>25</v>
      </c>
      <c r="E442" t="s">
        <v>278</v>
      </c>
      <c r="F442">
        <v>3</v>
      </c>
      <c r="G442">
        <v>3</v>
      </c>
      <c r="H442" s="24"/>
      <c r="I442" s="24" t="s">
        <v>279</v>
      </c>
      <c r="J442" s="61">
        <f>COUNTIF($C$111:C646,C442)</f>
        <v>18</v>
      </c>
      <c r="K442" s="61"/>
      <c r="L442" s="24">
        <f>--_xlfn.CONCAT(M442:N442)</f>
        <v>25</v>
      </c>
      <c r="M442" s="24">
        <v>2</v>
      </c>
      <c r="N442" s="24">
        <v>5</v>
      </c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5">
        <v>1</v>
      </c>
      <c r="AK442" s="26">
        <v>1</v>
      </c>
      <c r="AL442" s="27">
        <v>2</v>
      </c>
      <c r="AM442" s="27">
        <v>4</v>
      </c>
      <c r="AN442" s="28">
        <f>--_xlfn.CONCAT(AL442:AM442)</f>
        <v>24</v>
      </c>
      <c r="AO442" s="29">
        <v>2</v>
      </c>
      <c r="AP442" s="30">
        <v>1</v>
      </c>
      <c r="AQ442" s="27">
        <v>6</v>
      </c>
      <c r="AR442" s="31">
        <v>1</v>
      </c>
      <c r="AS442" s="29">
        <v>4</v>
      </c>
      <c r="AT442" s="30">
        <v>1</v>
      </c>
      <c r="AU442" s="25"/>
      <c r="AV442" s="27"/>
      <c r="AW442" s="31"/>
      <c r="AX442" s="29"/>
      <c r="AY442" s="32"/>
      <c r="AZ442" s="25"/>
      <c r="BA442" s="33">
        <v>3</v>
      </c>
      <c r="BB442" s="31">
        <v>4</v>
      </c>
      <c r="BC442" s="31">
        <v>7</v>
      </c>
      <c r="BD442" s="34">
        <f>--_xlfn.CONCAT(BB442:BC442)</f>
        <v>47</v>
      </c>
      <c r="BE442" s="26"/>
      <c r="BF442" s="26"/>
      <c r="BG442" s="26"/>
      <c r="BH442" s="27">
        <v>0</v>
      </c>
      <c r="BI442" s="27">
        <v>6</v>
      </c>
      <c r="BJ442" s="28">
        <f t="shared" si="63"/>
        <v>6</v>
      </c>
      <c r="BK442" s="32">
        <v>2</v>
      </c>
      <c r="BL442" s="32">
        <v>4</v>
      </c>
      <c r="BM442" s="35">
        <f>--_xlfn.CONCAT(BK442:BL442)</f>
        <v>24</v>
      </c>
      <c r="BN442" s="29">
        <v>2</v>
      </c>
      <c r="BO442" s="25"/>
      <c r="BP442" s="36">
        <v>2</v>
      </c>
      <c r="BQ442" s="36">
        <v>9</v>
      </c>
      <c r="BR442" s="37">
        <f>--_xlfn.CONCAT(BP442:BQ442)</f>
        <v>29</v>
      </c>
      <c r="BS442" s="24"/>
      <c r="BT442" s="24"/>
      <c r="BU442" t="s">
        <v>117</v>
      </c>
      <c r="BV442" s="24" t="s">
        <v>118</v>
      </c>
      <c r="BW442" s="29">
        <v>47</v>
      </c>
      <c r="BX442" s="36" t="s">
        <v>178</v>
      </c>
      <c r="BY442" s="63" t="s">
        <v>290</v>
      </c>
      <c r="BZ442" s="39" t="s">
        <v>89</v>
      </c>
      <c r="CA442" s="40" t="s">
        <v>119</v>
      </c>
      <c r="CB442" s="40">
        <v>17</v>
      </c>
      <c r="CC442" s="40"/>
      <c r="CD442" s="40"/>
      <c r="CE442" s="40" t="s">
        <v>119</v>
      </c>
      <c r="CF442" s="40"/>
      <c r="CG442" s="40">
        <v>40</v>
      </c>
      <c r="CH442" s="40">
        <v>20</v>
      </c>
      <c r="CI442" s="24"/>
      <c r="CJ442" s="24"/>
      <c r="CM442">
        <v>3</v>
      </c>
      <c r="CN442" s="40">
        <v>1</v>
      </c>
    </row>
    <row r="443" spans="1:93" x14ac:dyDescent="0.25">
      <c r="A443">
        <v>913</v>
      </c>
      <c r="B443" s="21">
        <v>43654</v>
      </c>
      <c r="C443">
        <v>93</v>
      </c>
      <c r="D443">
        <v>8</v>
      </c>
      <c r="E443" t="s">
        <v>291</v>
      </c>
      <c r="F443">
        <v>3</v>
      </c>
      <c r="G443">
        <v>1</v>
      </c>
      <c r="H443">
        <v>93</v>
      </c>
      <c r="I443" t="s">
        <v>292</v>
      </c>
      <c r="J443" s="22">
        <f>COUNTIF($C$82:C648,C443)</f>
        <v>2</v>
      </c>
      <c r="K443" s="23">
        <v>1</v>
      </c>
      <c r="L443">
        <f>--_xlfn.CONCAT(M443:O443)</f>
        <v>8</v>
      </c>
      <c r="M443" s="24">
        <v>0</v>
      </c>
      <c r="N443" s="24">
        <v>8</v>
      </c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5">
        <v>1</v>
      </c>
      <c r="AK443" s="26">
        <v>1</v>
      </c>
      <c r="AL443" s="27">
        <v>2</v>
      </c>
      <c r="AM443" s="27">
        <v>4</v>
      </c>
      <c r="AN443" s="28">
        <f>--_xlfn.CONCAT(AL443:AM443)</f>
        <v>24</v>
      </c>
      <c r="AO443" s="29">
        <v>2</v>
      </c>
      <c r="AP443" s="30">
        <v>1</v>
      </c>
      <c r="AQ443" s="27">
        <v>4</v>
      </c>
      <c r="AR443" s="31">
        <v>6</v>
      </c>
      <c r="AS443" s="29">
        <v>5</v>
      </c>
      <c r="AT443" s="30">
        <v>5</v>
      </c>
      <c r="AU443" s="25"/>
      <c r="AV443" s="27"/>
      <c r="AW443" s="31"/>
      <c r="AX443" s="29"/>
      <c r="AY443" s="32"/>
      <c r="AZ443" s="25"/>
      <c r="BA443" s="33"/>
      <c r="BB443" s="31"/>
      <c r="BC443" s="31"/>
      <c r="BD443" s="34"/>
      <c r="BE443" s="26"/>
      <c r="BF443" s="26"/>
      <c r="BG443" s="26"/>
      <c r="BH443" s="27">
        <v>0</v>
      </c>
      <c r="BI443" s="27">
        <v>6</v>
      </c>
      <c r="BJ443" s="28">
        <f t="shared" si="63"/>
        <v>6</v>
      </c>
      <c r="BK443" s="32">
        <v>2</v>
      </c>
      <c r="BL443" s="32">
        <v>5</v>
      </c>
      <c r="BM443" s="35">
        <f>--_xlfn.CONCAT(BK443:BL443)</f>
        <v>25</v>
      </c>
      <c r="BN443" s="29">
        <v>2</v>
      </c>
      <c r="BO443" s="25"/>
      <c r="BP443" s="36">
        <v>1</v>
      </c>
      <c r="BQ443" s="36">
        <v>6</v>
      </c>
      <c r="BR443" s="37">
        <f>--_xlfn.CONCAT(BP443:BQ443)</f>
        <v>16</v>
      </c>
      <c r="BS443" s="38">
        <v>9</v>
      </c>
      <c r="BT443" s="38" t="s">
        <v>86</v>
      </c>
      <c r="BU443" s="40" t="s">
        <v>127</v>
      </c>
      <c r="BV443" s="39" t="s">
        <v>128</v>
      </c>
      <c r="BW443" s="39"/>
      <c r="BX443" s="39"/>
      <c r="BY443" s="39"/>
      <c r="BZ443" s="39" t="s">
        <v>89</v>
      </c>
      <c r="CA443" s="40">
        <v>15</v>
      </c>
      <c r="CB443" s="40">
        <v>16</v>
      </c>
      <c r="CC443" s="40"/>
      <c r="CD443" s="40"/>
      <c r="CE443" s="40">
        <v>15</v>
      </c>
      <c r="CF443" s="40"/>
      <c r="CG443" s="40">
        <v>39</v>
      </c>
      <c r="CH443" s="40">
        <v>18</v>
      </c>
      <c r="CI443" s="24"/>
      <c r="CM443">
        <v>1</v>
      </c>
      <c r="CN443" s="40">
        <v>1</v>
      </c>
      <c r="CO443" s="24"/>
    </row>
    <row r="444" spans="1:93" x14ac:dyDescent="0.25">
      <c r="A444">
        <v>89</v>
      </c>
      <c r="B444" s="21">
        <v>43653</v>
      </c>
      <c r="C444">
        <v>131</v>
      </c>
      <c r="D444">
        <v>8</v>
      </c>
      <c r="E444" t="s">
        <v>293</v>
      </c>
      <c r="F444">
        <v>3</v>
      </c>
      <c r="G444">
        <v>1</v>
      </c>
      <c r="I444" t="s">
        <v>294</v>
      </c>
      <c r="J444" s="22">
        <f>COUNTIF($C$171:C592,C444)</f>
        <v>13</v>
      </c>
      <c r="K444" s="23"/>
      <c r="L444">
        <f>--_xlfn.CONCAT(M444:O444)</f>
        <v>8</v>
      </c>
      <c r="M444" s="24">
        <v>0</v>
      </c>
      <c r="N444" s="24">
        <v>8</v>
      </c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5">
        <v>1</v>
      </c>
      <c r="AK444" s="26">
        <v>1</v>
      </c>
      <c r="AL444" s="27">
        <v>0</v>
      </c>
      <c r="AM444" s="27">
        <v>3</v>
      </c>
      <c r="AN444" s="28">
        <f>--_xlfn.CONCAT(AL444:AM444)</f>
        <v>3</v>
      </c>
      <c r="AO444" s="29">
        <v>3</v>
      </c>
      <c r="AP444" s="30">
        <v>1</v>
      </c>
      <c r="AQ444" s="27">
        <v>1</v>
      </c>
      <c r="AR444" s="31">
        <v>1</v>
      </c>
      <c r="AS444" s="29">
        <v>3</v>
      </c>
      <c r="AT444" s="30">
        <v>3</v>
      </c>
      <c r="AU444" s="25"/>
      <c r="AV444" s="27"/>
      <c r="AW444" s="31"/>
      <c r="AX444" s="29"/>
      <c r="AY444" s="32"/>
      <c r="AZ444" s="25"/>
      <c r="BA444" s="33"/>
      <c r="BB444" s="31"/>
      <c r="BC444" s="31"/>
      <c r="BD444" s="34"/>
      <c r="BE444" s="26"/>
      <c r="BF444" s="26"/>
      <c r="BG444" s="26"/>
      <c r="BH444" s="27">
        <v>0</v>
      </c>
      <c r="BI444" s="27">
        <v>6</v>
      </c>
      <c r="BJ444" s="28">
        <f t="shared" si="63"/>
        <v>6</v>
      </c>
      <c r="BK444" s="32">
        <v>2</v>
      </c>
      <c r="BL444" s="32">
        <v>5</v>
      </c>
      <c r="BM444" s="35">
        <f>--_xlfn.CONCAT(BK444:BL444)</f>
        <v>25</v>
      </c>
      <c r="BN444" s="29">
        <v>2</v>
      </c>
      <c r="BO444" s="25"/>
      <c r="BP444" s="36"/>
      <c r="BQ444" s="36"/>
      <c r="BR444" s="59">
        <v>36</v>
      </c>
      <c r="BS444" s="27">
        <v>13</v>
      </c>
      <c r="BT444" s="24"/>
      <c r="BU444" t="s">
        <v>113</v>
      </c>
      <c r="BV444" s="24" t="s">
        <v>114</v>
      </c>
      <c r="BW444" s="24"/>
      <c r="BX444" s="24"/>
      <c r="BY444" s="24"/>
      <c r="BZ444" s="39" t="s">
        <v>89</v>
      </c>
      <c r="CA444" s="40" t="s">
        <v>115</v>
      </c>
      <c r="CB444" s="40">
        <v>20</v>
      </c>
      <c r="CC444" s="40"/>
      <c r="CD444" s="40"/>
      <c r="CE444" s="40" t="s">
        <v>115</v>
      </c>
      <c r="CF444" s="40"/>
      <c r="CG444" s="40">
        <v>43</v>
      </c>
      <c r="CH444" s="40">
        <v>0</v>
      </c>
      <c r="CM444">
        <v>1</v>
      </c>
      <c r="CN444" s="39">
        <v>1</v>
      </c>
      <c r="CO444" s="39"/>
    </row>
    <row r="445" spans="1:93" x14ac:dyDescent="0.25">
      <c r="A445">
        <v>621</v>
      </c>
      <c r="B445" s="21">
        <v>43683</v>
      </c>
      <c r="C445">
        <v>344</v>
      </c>
      <c r="D445">
        <v>24</v>
      </c>
      <c r="E445" t="s">
        <v>295</v>
      </c>
      <c r="F445">
        <v>3</v>
      </c>
      <c r="G445">
        <v>1</v>
      </c>
      <c r="H445">
        <v>344</v>
      </c>
      <c r="I445" t="s">
        <v>296</v>
      </c>
      <c r="J445" s="22">
        <f>COUNTIF($C$65:C671,C445)</f>
        <v>1</v>
      </c>
      <c r="K445" s="23">
        <v>1</v>
      </c>
      <c r="L445">
        <f>--_xlfn.CONCAT(M445:N445)</f>
        <v>24</v>
      </c>
      <c r="M445" s="24">
        <v>2</v>
      </c>
      <c r="N445" s="24">
        <v>4</v>
      </c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5">
        <v>4</v>
      </c>
      <c r="AK445" s="26">
        <v>7</v>
      </c>
      <c r="AL445" s="27"/>
      <c r="AM445" s="27"/>
      <c r="AN445" s="28"/>
      <c r="AO445" s="29"/>
      <c r="AP445" s="30">
        <v>1</v>
      </c>
      <c r="AQ445" s="27">
        <v>7</v>
      </c>
      <c r="AR445" s="31">
        <v>1</v>
      </c>
      <c r="AS445" s="29">
        <v>3</v>
      </c>
      <c r="AT445" s="30">
        <v>7</v>
      </c>
      <c r="AU445" s="25"/>
      <c r="AV445" s="27"/>
      <c r="AW445" s="31"/>
      <c r="AX445" s="29"/>
      <c r="AY445" s="32"/>
      <c r="AZ445" s="25"/>
      <c r="BA445" s="33">
        <v>4</v>
      </c>
      <c r="BB445" s="31">
        <v>3</v>
      </c>
      <c r="BC445" s="31">
        <v>1</v>
      </c>
      <c r="BD445" s="34">
        <f>--_xlfn.CONCAT(BB445:BC445)</f>
        <v>31</v>
      </c>
      <c r="BE445" s="26"/>
      <c r="BF445" s="26"/>
      <c r="BG445" s="26"/>
      <c r="BH445" s="27">
        <v>0</v>
      </c>
      <c r="BI445" s="27">
        <v>6</v>
      </c>
      <c r="BJ445" s="28">
        <f t="shared" si="63"/>
        <v>6</v>
      </c>
      <c r="BK445" s="32"/>
      <c r="BL445" s="32"/>
      <c r="BM445" s="35"/>
      <c r="BN445" s="29">
        <v>2</v>
      </c>
      <c r="BO445" s="25"/>
      <c r="BP445" s="36"/>
      <c r="BQ445" s="36"/>
      <c r="BR445" s="57">
        <v>33</v>
      </c>
      <c r="BS445" s="38" t="s">
        <v>141</v>
      </c>
      <c r="BT445" s="38" t="s">
        <v>86</v>
      </c>
      <c r="BU445" s="40" t="s">
        <v>142</v>
      </c>
      <c r="BV445" s="39" t="s">
        <v>143</v>
      </c>
      <c r="BW445" s="39">
        <v>31</v>
      </c>
      <c r="BX445" s="39"/>
      <c r="BY445" t="s">
        <v>154</v>
      </c>
      <c r="BZ445" s="39" t="s">
        <v>89</v>
      </c>
      <c r="CA445" s="40" t="s">
        <v>144</v>
      </c>
      <c r="CB445" s="40">
        <v>19</v>
      </c>
      <c r="CC445" s="40"/>
      <c r="CD445" s="40"/>
      <c r="CE445" s="40" t="s">
        <v>144</v>
      </c>
      <c r="CF445" s="40"/>
      <c r="CG445" s="40">
        <v>42</v>
      </c>
      <c r="CH445" s="40">
        <v>0</v>
      </c>
      <c r="CI445" s="24"/>
      <c r="CM445">
        <v>1</v>
      </c>
      <c r="CN445" s="39">
        <v>2</v>
      </c>
      <c r="CO445" s="24"/>
    </row>
    <row r="446" spans="1:93" x14ac:dyDescent="0.25">
      <c r="A446">
        <v>577</v>
      </c>
      <c r="B446" s="21">
        <v>43676</v>
      </c>
      <c r="C446">
        <v>295</v>
      </c>
      <c r="D446">
        <v>7</v>
      </c>
      <c r="E446" t="s">
        <v>297</v>
      </c>
      <c r="F446">
        <v>3</v>
      </c>
      <c r="G446">
        <v>1</v>
      </c>
      <c r="H446">
        <v>295</v>
      </c>
      <c r="I446" t="s">
        <v>298</v>
      </c>
      <c r="J446" s="22">
        <f>COUNTIF($C$66:C671,C446)</f>
        <v>1</v>
      </c>
      <c r="K446" s="23">
        <v>1</v>
      </c>
      <c r="L446">
        <f>--_xlfn.CONCAT(M446:O446)</f>
        <v>7</v>
      </c>
      <c r="M446" s="24">
        <v>0</v>
      </c>
      <c r="N446" s="24">
        <v>7</v>
      </c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5">
        <v>4</v>
      </c>
      <c r="AK446" s="26">
        <v>7</v>
      </c>
      <c r="AL446" s="27"/>
      <c r="AM446" s="27"/>
      <c r="AN446" s="28"/>
      <c r="AO446" s="29"/>
      <c r="AP446" s="30">
        <v>1</v>
      </c>
      <c r="AQ446" s="27">
        <v>6</v>
      </c>
      <c r="AR446" s="31">
        <v>6</v>
      </c>
      <c r="AS446" s="29">
        <v>1</v>
      </c>
      <c r="AT446" s="30">
        <v>1</v>
      </c>
      <c r="AU446" s="25"/>
      <c r="AV446" s="27"/>
      <c r="AW446" s="31"/>
      <c r="AX446" s="29"/>
      <c r="AY446" s="32"/>
      <c r="AZ446" s="25"/>
      <c r="BA446" s="33"/>
      <c r="BB446" s="31">
        <v>4</v>
      </c>
      <c r="BC446" s="31">
        <v>3</v>
      </c>
      <c r="BD446" s="34">
        <f>--_xlfn.CONCAT(BB446:BC446)</f>
        <v>43</v>
      </c>
      <c r="BE446" s="26">
        <v>1</v>
      </c>
      <c r="BF446" s="26"/>
      <c r="BG446" s="26"/>
      <c r="BH446" s="27">
        <v>0</v>
      </c>
      <c r="BI446" s="27">
        <v>6</v>
      </c>
      <c r="BJ446" s="28">
        <f t="shared" si="63"/>
        <v>6</v>
      </c>
      <c r="BK446" s="32"/>
      <c r="BL446" s="32"/>
      <c r="BM446" s="35"/>
      <c r="BN446" s="29">
        <v>2</v>
      </c>
      <c r="BO446" s="25"/>
      <c r="BP446" s="36"/>
      <c r="BQ446" s="36"/>
      <c r="BR446" s="57">
        <v>33</v>
      </c>
      <c r="BS446" s="38" t="s">
        <v>141</v>
      </c>
      <c r="BT446" s="38" t="s">
        <v>86</v>
      </c>
      <c r="BU446" s="40" t="s">
        <v>142</v>
      </c>
      <c r="BV446" s="39" t="s">
        <v>143</v>
      </c>
      <c r="BW446" s="36">
        <v>43</v>
      </c>
      <c r="BX446" s="36" t="s">
        <v>178</v>
      </c>
      <c r="BY446" s="63" t="s">
        <v>299</v>
      </c>
      <c r="BZ446" s="39" t="s">
        <v>89</v>
      </c>
      <c r="CA446" s="40" t="s">
        <v>144</v>
      </c>
      <c r="CB446" s="40">
        <v>19</v>
      </c>
      <c r="CC446" s="40"/>
      <c r="CD446" s="40"/>
      <c r="CE446" s="40" t="s">
        <v>144</v>
      </c>
      <c r="CF446" s="40"/>
      <c r="CG446" s="40">
        <v>42</v>
      </c>
      <c r="CH446" s="40">
        <v>0</v>
      </c>
      <c r="CI446" s="24"/>
      <c r="CM446">
        <v>1</v>
      </c>
      <c r="CN446" s="39">
        <v>1</v>
      </c>
      <c r="CO446" s="24"/>
    </row>
    <row r="447" spans="1:93" x14ac:dyDescent="0.25">
      <c r="A447">
        <v>911</v>
      </c>
      <c r="B447" s="21">
        <v>43654</v>
      </c>
      <c r="C447">
        <v>91</v>
      </c>
      <c r="D447">
        <v>6</v>
      </c>
      <c r="E447" t="s">
        <v>300</v>
      </c>
      <c r="F447">
        <v>3</v>
      </c>
      <c r="G447">
        <v>1</v>
      </c>
      <c r="H447">
        <v>91</v>
      </c>
      <c r="I447" t="s">
        <v>301</v>
      </c>
      <c r="J447" s="22">
        <f>COUNTIF($C$78:C660,C447)</f>
        <v>5</v>
      </c>
      <c r="K447" s="23">
        <v>2</v>
      </c>
      <c r="L447">
        <f>--_xlfn.CONCAT(M447:O447)</f>
        <v>6</v>
      </c>
      <c r="M447" s="24">
        <v>0</v>
      </c>
      <c r="N447" s="24">
        <v>6</v>
      </c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5">
        <v>4</v>
      </c>
      <c r="AK447" s="26">
        <v>7</v>
      </c>
      <c r="AL447" s="27"/>
      <c r="AM447" s="27"/>
      <c r="AN447" s="28"/>
      <c r="AO447" s="29"/>
      <c r="AP447" s="30">
        <v>1</v>
      </c>
      <c r="AQ447" s="27">
        <v>1</v>
      </c>
      <c r="AR447" s="31">
        <v>1</v>
      </c>
      <c r="AS447" s="29">
        <v>3</v>
      </c>
      <c r="AT447" s="30">
        <v>2</v>
      </c>
      <c r="AU447" s="25"/>
      <c r="AV447" s="27"/>
      <c r="AW447" s="31"/>
      <c r="AX447" s="29">
        <v>1</v>
      </c>
      <c r="AY447" s="32"/>
      <c r="AZ447" s="25"/>
      <c r="BA447" s="33">
        <v>4</v>
      </c>
      <c r="BB447" s="31">
        <v>0</v>
      </c>
      <c r="BC447" s="31">
        <v>2</v>
      </c>
      <c r="BD447" s="34">
        <f>--_xlfn.CONCAT(BB447:BC447)</f>
        <v>2</v>
      </c>
      <c r="BE447" s="26"/>
      <c r="BF447" s="26"/>
      <c r="BG447" s="26"/>
      <c r="BH447" s="27">
        <v>0</v>
      </c>
      <c r="BI447" s="27">
        <v>6</v>
      </c>
      <c r="BJ447" s="28">
        <f t="shared" si="63"/>
        <v>6</v>
      </c>
      <c r="BK447" s="32"/>
      <c r="BL447" s="32"/>
      <c r="BM447" s="35"/>
      <c r="BN447" s="29">
        <v>2</v>
      </c>
      <c r="BO447" s="25"/>
      <c r="BP447" s="36"/>
      <c r="BQ447" s="36"/>
      <c r="BR447" s="57">
        <v>33</v>
      </c>
      <c r="BS447" s="38" t="s">
        <v>141</v>
      </c>
      <c r="BT447" s="38" t="s">
        <v>86</v>
      </c>
      <c r="BU447" s="40" t="s">
        <v>142</v>
      </c>
      <c r="BV447" s="39" t="s">
        <v>143</v>
      </c>
      <c r="BW447" s="51">
        <v>2</v>
      </c>
      <c r="BX447" s="51" t="s">
        <v>110</v>
      </c>
      <c r="BY447" s="58" t="s">
        <v>302</v>
      </c>
      <c r="BZ447" s="39" t="s">
        <v>129</v>
      </c>
      <c r="CA447" s="40">
        <v>13</v>
      </c>
      <c r="CB447" s="40">
        <v>13</v>
      </c>
      <c r="CC447" s="40"/>
      <c r="CD447" s="40"/>
      <c r="CE447" s="40">
        <v>13</v>
      </c>
      <c r="CF447" s="40"/>
      <c r="CG447" s="40">
        <v>37</v>
      </c>
      <c r="CH447" s="40">
        <v>17</v>
      </c>
      <c r="CI447" s="24"/>
      <c r="CK447" t="s">
        <v>130</v>
      </c>
      <c r="CM447">
        <v>1</v>
      </c>
      <c r="CN447" s="40">
        <v>1</v>
      </c>
      <c r="CO447" s="24"/>
    </row>
    <row r="448" spans="1:93" x14ac:dyDescent="0.25">
      <c r="A448">
        <v>910</v>
      </c>
      <c r="B448" s="21">
        <v>43654</v>
      </c>
      <c r="C448">
        <v>91</v>
      </c>
      <c r="D448">
        <v>4</v>
      </c>
      <c r="E448" t="s">
        <v>300</v>
      </c>
      <c r="F448">
        <v>3</v>
      </c>
      <c r="G448">
        <v>1</v>
      </c>
      <c r="H448">
        <v>91</v>
      </c>
      <c r="I448" t="s">
        <v>301</v>
      </c>
      <c r="J448" s="22">
        <f>COUNTIF($C$80:C649,C448)</f>
        <v>5</v>
      </c>
      <c r="K448" s="23">
        <v>1</v>
      </c>
      <c r="L448">
        <f>--_xlfn.CONCAT(M448:O448)</f>
        <v>4</v>
      </c>
      <c r="M448" s="24">
        <v>0</v>
      </c>
      <c r="N448" s="24">
        <v>4</v>
      </c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5">
        <v>1</v>
      </c>
      <c r="AK448" s="26">
        <v>1</v>
      </c>
      <c r="AL448" s="27">
        <v>0</v>
      </c>
      <c r="AM448" s="27">
        <v>3</v>
      </c>
      <c r="AN448" s="28">
        <f>--_xlfn.CONCAT(AL448:AM448)</f>
        <v>3</v>
      </c>
      <c r="AO448" s="29">
        <v>1</v>
      </c>
      <c r="AP448" s="30">
        <v>1</v>
      </c>
      <c r="AQ448" s="27">
        <v>7</v>
      </c>
      <c r="AR448" s="31">
        <v>1</v>
      </c>
      <c r="AS448" s="29">
        <v>2</v>
      </c>
      <c r="AT448" s="30">
        <v>2</v>
      </c>
      <c r="AU448" s="25"/>
      <c r="AV448" s="27"/>
      <c r="AW448" s="31"/>
      <c r="AX448" s="29"/>
      <c r="AY448" s="32"/>
      <c r="AZ448" s="25"/>
      <c r="BA448" s="33"/>
      <c r="BB448" s="31"/>
      <c r="BC448" s="31"/>
      <c r="BD448" s="34"/>
      <c r="BE448" s="26"/>
      <c r="BF448" s="26"/>
      <c r="BG448" s="26"/>
      <c r="BH448" s="27">
        <v>0</v>
      </c>
      <c r="BI448" s="27">
        <v>6</v>
      </c>
      <c r="BJ448" s="28">
        <f t="shared" si="63"/>
        <v>6</v>
      </c>
      <c r="BK448" s="32"/>
      <c r="BL448" s="32"/>
      <c r="BM448" s="35"/>
      <c r="BN448" s="29">
        <v>2</v>
      </c>
      <c r="BO448" s="25"/>
      <c r="BP448" s="36"/>
      <c r="BQ448" s="36"/>
      <c r="BR448" s="59">
        <v>31</v>
      </c>
      <c r="BS448" s="27" t="s">
        <v>186</v>
      </c>
      <c r="BT448" s="38" t="s">
        <v>54</v>
      </c>
      <c r="BU448" t="s">
        <v>101</v>
      </c>
      <c r="BV448" s="24" t="s">
        <v>102</v>
      </c>
      <c r="BW448" s="24"/>
      <c r="BX448" s="24"/>
      <c r="BY448" s="24"/>
      <c r="BZ448" s="24" t="s">
        <v>103</v>
      </c>
      <c r="CA448" s="40" t="s">
        <v>104</v>
      </c>
      <c r="CB448" s="40">
        <v>28</v>
      </c>
      <c r="CC448" s="40"/>
      <c r="CD448" s="40"/>
      <c r="CE448" s="40" t="s">
        <v>104</v>
      </c>
      <c r="CF448" s="40"/>
      <c r="CG448" s="40"/>
      <c r="CH448" s="40"/>
      <c r="CM448">
        <v>1</v>
      </c>
      <c r="CN448" s="40">
        <v>1</v>
      </c>
      <c r="CO448" s="24"/>
    </row>
    <row r="449" spans="1:93" x14ac:dyDescent="0.25">
      <c r="A449">
        <v>785</v>
      </c>
      <c r="B449" s="21">
        <v>43696</v>
      </c>
      <c r="C449">
        <v>444</v>
      </c>
      <c r="D449">
        <v>5</v>
      </c>
      <c r="E449" t="s">
        <v>284</v>
      </c>
      <c r="F449">
        <v>3</v>
      </c>
      <c r="G449">
        <v>3</v>
      </c>
      <c r="I449" t="s">
        <v>285</v>
      </c>
      <c r="J449" s="22">
        <f>COUNTIF($C$92:C676,C449)</f>
        <v>23</v>
      </c>
      <c r="K449" s="23"/>
      <c r="L449">
        <f>--_xlfn.CONCAT(M449:N449)</f>
        <v>5</v>
      </c>
      <c r="M449" s="24">
        <v>0</v>
      </c>
      <c r="N449" s="24">
        <v>5</v>
      </c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5">
        <v>1</v>
      </c>
      <c r="AK449" s="26">
        <v>1</v>
      </c>
      <c r="AL449" s="27">
        <v>0</v>
      </c>
      <c r="AM449" s="27">
        <v>7</v>
      </c>
      <c r="AN449" s="28">
        <f>--_xlfn.CONCAT(AL449:AM449)</f>
        <v>7</v>
      </c>
      <c r="AO449" s="29">
        <v>3</v>
      </c>
      <c r="AP449" s="30">
        <v>1</v>
      </c>
      <c r="AQ449" s="27">
        <v>1</v>
      </c>
      <c r="AR449" s="31">
        <v>1</v>
      </c>
      <c r="AS449" s="29">
        <v>7</v>
      </c>
      <c r="AT449" s="30">
        <v>1</v>
      </c>
      <c r="AU449" s="25"/>
      <c r="AV449" s="27"/>
      <c r="AW449" s="31"/>
      <c r="AX449" s="29"/>
      <c r="AY449" s="32"/>
      <c r="AZ449" s="25"/>
      <c r="BA449" s="33"/>
      <c r="BB449" s="31"/>
      <c r="BC449" s="31"/>
      <c r="BD449" s="34"/>
      <c r="BE449" s="26"/>
      <c r="BF449" s="26"/>
      <c r="BG449" s="26"/>
      <c r="BH449" s="27">
        <v>0</v>
      </c>
      <c r="BI449" s="27">
        <v>6</v>
      </c>
      <c r="BJ449" s="28">
        <f t="shared" si="63"/>
        <v>6</v>
      </c>
      <c r="BK449" s="32"/>
      <c r="BL449" s="32"/>
      <c r="BM449" s="35"/>
      <c r="BN449" s="29">
        <v>2</v>
      </c>
      <c r="BO449" s="25"/>
      <c r="BP449" s="36"/>
      <c r="BQ449" s="36"/>
      <c r="BR449" s="59">
        <v>35</v>
      </c>
      <c r="BS449" s="27">
        <v>14</v>
      </c>
      <c r="BT449" s="24"/>
      <c r="BU449" t="s">
        <v>113</v>
      </c>
      <c r="BV449" s="24" t="s">
        <v>114</v>
      </c>
      <c r="BW449" s="24"/>
      <c r="BX449" s="24"/>
      <c r="BY449" s="24"/>
      <c r="BZ449" s="39" t="s">
        <v>89</v>
      </c>
      <c r="CA449" s="40" t="s">
        <v>115</v>
      </c>
      <c r="CB449" s="40">
        <v>20</v>
      </c>
      <c r="CC449" s="40"/>
      <c r="CD449" s="40"/>
      <c r="CE449" s="40" t="s">
        <v>115</v>
      </c>
      <c r="CF449" s="40"/>
      <c r="CG449" s="40">
        <v>43</v>
      </c>
      <c r="CH449" s="40">
        <v>0</v>
      </c>
      <c r="CM449">
        <v>3</v>
      </c>
      <c r="CN449" s="40">
        <v>1</v>
      </c>
    </row>
    <row r="450" spans="1:93" x14ac:dyDescent="0.25">
      <c r="A450">
        <v>786</v>
      </c>
      <c r="B450" s="21">
        <v>43696</v>
      </c>
      <c r="C450">
        <v>444</v>
      </c>
      <c r="D450">
        <v>6</v>
      </c>
      <c r="E450" t="s">
        <v>284</v>
      </c>
      <c r="F450">
        <v>3</v>
      </c>
      <c r="G450">
        <v>3</v>
      </c>
      <c r="I450" t="s">
        <v>285</v>
      </c>
      <c r="J450" s="22">
        <f>COUNTIF($C$136:C633,C450)</f>
        <v>23</v>
      </c>
      <c r="K450" s="23"/>
      <c r="L450">
        <f>--_xlfn.CONCAT(M450:N450)</f>
        <v>6</v>
      </c>
      <c r="M450" s="24">
        <v>0</v>
      </c>
      <c r="N450" s="24">
        <v>6</v>
      </c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5">
        <v>1</v>
      </c>
      <c r="AK450" s="26">
        <v>1</v>
      </c>
      <c r="AL450" s="27">
        <v>0</v>
      </c>
      <c r="AM450" s="27">
        <v>7</v>
      </c>
      <c r="AN450" s="28">
        <f>--_xlfn.CONCAT(AL450:AM450)</f>
        <v>7</v>
      </c>
      <c r="AO450" s="29">
        <v>3</v>
      </c>
      <c r="AP450" s="30">
        <v>1</v>
      </c>
      <c r="AQ450" s="27">
        <v>6</v>
      </c>
      <c r="AR450" s="31">
        <v>1</v>
      </c>
      <c r="AS450" s="29">
        <v>4</v>
      </c>
      <c r="AT450" s="30">
        <v>7</v>
      </c>
      <c r="AU450" s="25"/>
      <c r="AV450" s="27"/>
      <c r="AW450" s="31"/>
      <c r="AX450" s="29"/>
      <c r="AY450" s="32"/>
      <c r="AZ450" s="25"/>
      <c r="BA450" s="33"/>
      <c r="BB450" s="31"/>
      <c r="BC450" s="31"/>
      <c r="BD450" s="34"/>
      <c r="BE450" s="26"/>
      <c r="BF450" s="26"/>
      <c r="BG450" s="26"/>
      <c r="BH450" s="27">
        <v>0</v>
      </c>
      <c r="BI450" s="27">
        <v>6</v>
      </c>
      <c r="BJ450" s="28">
        <f t="shared" si="63"/>
        <v>6</v>
      </c>
      <c r="BK450" s="32"/>
      <c r="BL450" s="32"/>
      <c r="BM450" s="35"/>
      <c r="BN450" s="29">
        <v>2</v>
      </c>
      <c r="BO450" s="25"/>
      <c r="BP450" s="36"/>
      <c r="BQ450" s="36"/>
      <c r="BR450" s="59">
        <v>35</v>
      </c>
      <c r="BS450" s="27">
        <v>14</v>
      </c>
      <c r="BT450" s="24"/>
      <c r="BU450" t="s">
        <v>113</v>
      </c>
      <c r="BV450" s="24" t="s">
        <v>114</v>
      </c>
      <c r="BW450" s="24"/>
      <c r="BX450" s="24"/>
      <c r="BY450" s="24"/>
      <c r="BZ450" s="39" t="s">
        <v>89</v>
      </c>
      <c r="CA450" s="40" t="s">
        <v>115</v>
      </c>
      <c r="CB450" s="40">
        <v>20</v>
      </c>
      <c r="CC450" s="40"/>
      <c r="CD450" s="40"/>
      <c r="CE450" s="40" t="s">
        <v>115</v>
      </c>
      <c r="CF450" s="40"/>
      <c r="CG450" s="40">
        <v>43</v>
      </c>
      <c r="CH450" s="40">
        <v>0</v>
      </c>
      <c r="CM450">
        <v>3</v>
      </c>
      <c r="CN450" s="40">
        <v>1</v>
      </c>
    </row>
    <row r="451" spans="1:93" x14ac:dyDescent="0.25">
      <c r="A451">
        <v>804</v>
      </c>
      <c r="B451" s="21">
        <v>43696</v>
      </c>
      <c r="C451">
        <v>446</v>
      </c>
      <c r="D451">
        <v>5</v>
      </c>
      <c r="E451" t="s">
        <v>278</v>
      </c>
      <c r="F451">
        <v>3</v>
      </c>
      <c r="G451">
        <v>3</v>
      </c>
      <c r="I451" t="s">
        <v>279</v>
      </c>
      <c r="J451" s="22">
        <f>COUNTIF($C$93:C677,C451)</f>
        <v>18</v>
      </c>
      <c r="K451" s="23"/>
      <c r="L451">
        <f>--_xlfn.CONCAT(M451:N451)</f>
        <v>5</v>
      </c>
      <c r="M451" s="24">
        <v>0</v>
      </c>
      <c r="N451" s="24">
        <v>5</v>
      </c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5">
        <v>1</v>
      </c>
      <c r="AK451" s="26">
        <v>1</v>
      </c>
      <c r="AL451" s="27">
        <v>2</v>
      </c>
      <c r="AM451" s="27">
        <v>4</v>
      </c>
      <c r="AN451" s="28">
        <f>--_xlfn.CONCAT(AL451:AM451)</f>
        <v>24</v>
      </c>
      <c r="AO451" s="29">
        <v>2</v>
      </c>
      <c r="AP451" s="30">
        <v>1</v>
      </c>
      <c r="AQ451" s="27">
        <v>5</v>
      </c>
      <c r="AR451" s="31">
        <v>1</v>
      </c>
      <c r="AS451" s="29">
        <v>3</v>
      </c>
      <c r="AT451" s="30">
        <v>1</v>
      </c>
      <c r="AU451" s="25"/>
      <c r="AV451" s="27"/>
      <c r="AW451" s="31"/>
      <c r="AX451" s="29"/>
      <c r="AY451" s="32"/>
      <c r="AZ451" s="25"/>
      <c r="BA451" s="33"/>
      <c r="BB451" s="31"/>
      <c r="BC451" s="31"/>
      <c r="BD451" s="34"/>
      <c r="BE451" s="26"/>
      <c r="BF451" s="26"/>
      <c r="BG451" s="26"/>
      <c r="BH451" s="27">
        <v>0</v>
      </c>
      <c r="BI451" s="27">
        <v>6</v>
      </c>
      <c r="BJ451" s="28">
        <f t="shared" si="63"/>
        <v>6</v>
      </c>
      <c r="BK451" s="32"/>
      <c r="BL451" s="32"/>
      <c r="BM451" s="35"/>
      <c r="BN451" s="29">
        <v>2</v>
      </c>
      <c r="BO451" s="25"/>
      <c r="BP451" s="36"/>
      <c r="BQ451" s="36"/>
      <c r="BR451" s="59">
        <v>35</v>
      </c>
      <c r="BS451" s="27">
        <v>14</v>
      </c>
      <c r="BT451" s="24"/>
      <c r="BU451" t="s">
        <v>113</v>
      </c>
      <c r="BV451" s="24" t="s">
        <v>114</v>
      </c>
      <c r="BW451" s="24"/>
      <c r="BX451" s="24"/>
      <c r="BY451" s="24"/>
      <c r="BZ451" s="39" t="s">
        <v>89</v>
      </c>
      <c r="CA451" s="40" t="s">
        <v>115</v>
      </c>
      <c r="CB451" s="40">
        <v>20</v>
      </c>
      <c r="CC451" s="40"/>
      <c r="CD451" s="40"/>
      <c r="CE451" s="40" t="s">
        <v>115</v>
      </c>
      <c r="CF451" s="40"/>
      <c r="CG451" s="40">
        <v>43</v>
      </c>
      <c r="CH451" s="40">
        <v>0</v>
      </c>
      <c r="CM451">
        <v>3</v>
      </c>
      <c r="CN451" s="40">
        <v>1</v>
      </c>
    </row>
    <row r="452" spans="1:93" x14ac:dyDescent="0.25">
      <c r="A452">
        <v>811</v>
      </c>
      <c r="B452" s="21">
        <v>43696</v>
      </c>
      <c r="C452">
        <v>446</v>
      </c>
      <c r="D452">
        <v>9</v>
      </c>
      <c r="E452" t="s">
        <v>278</v>
      </c>
      <c r="F452">
        <v>3</v>
      </c>
      <c r="G452">
        <v>3</v>
      </c>
      <c r="H452">
        <v>446</v>
      </c>
      <c r="I452" t="s">
        <v>279</v>
      </c>
      <c r="L452">
        <f>--_xlfn.CONCAT(M452:N452)</f>
        <v>9</v>
      </c>
      <c r="M452" s="24">
        <v>0</v>
      </c>
      <c r="N452" s="24">
        <v>9</v>
      </c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5">
        <v>9</v>
      </c>
      <c r="AK452" s="26"/>
      <c r="AL452" s="27"/>
      <c r="AM452" s="27"/>
      <c r="AN452" s="28"/>
      <c r="AO452" s="29"/>
      <c r="AP452" s="30">
        <v>1</v>
      </c>
      <c r="AQ452" s="27">
        <v>7</v>
      </c>
      <c r="AR452" s="31">
        <v>1</v>
      </c>
      <c r="AS452" s="29">
        <v>4</v>
      </c>
      <c r="AT452" s="30">
        <v>4</v>
      </c>
      <c r="AU452" s="25"/>
      <c r="AV452" s="27"/>
      <c r="AW452" s="31"/>
      <c r="AX452" s="29"/>
      <c r="AY452" s="32"/>
      <c r="AZ452" s="25"/>
      <c r="BA452" s="33"/>
      <c r="BB452" s="31"/>
      <c r="BC452" s="31"/>
      <c r="BD452" s="34"/>
      <c r="BE452" s="26"/>
      <c r="BF452" s="26"/>
      <c r="BG452" s="26"/>
      <c r="BH452" s="27">
        <v>0</v>
      </c>
      <c r="BI452" s="27">
        <v>6</v>
      </c>
      <c r="BJ452" s="28">
        <f t="shared" si="63"/>
        <v>6</v>
      </c>
      <c r="BK452" s="32"/>
      <c r="BL452" s="32"/>
      <c r="BM452" s="35"/>
      <c r="BN452" s="29">
        <v>2</v>
      </c>
      <c r="BO452" s="25"/>
      <c r="BP452" s="36"/>
      <c r="BQ452" s="36"/>
      <c r="BR452" s="37">
        <v>37</v>
      </c>
      <c r="BS452" s="24"/>
      <c r="BT452" s="24"/>
      <c r="BU452" t="s">
        <v>201</v>
      </c>
      <c r="BV452" s="24" t="s">
        <v>202</v>
      </c>
      <c r="BW452" s="24"/>
      <c r="BX452" s="24"/>
      <c r="BY452" s="24"/>
      <c r="BZ452" s="39" t="s">
        <v>89</v>
      </c>
      <c r="CA452" s="40" t="s">
        <v>203</v>
      </c>
      <c r="CB452" s="40">
        <v>25</v>
      </c>
      <c r="CC452" s="40"/>
      <c r="CD452" s="40"/>
      <c r="CE452" s="40" t="s">
        <v>203</v>
      </c>
      <c r="CF452" s="40"/>
      <c r="CG452" s="40"/>
      <c r="CH452" s="40"/>
      <c r="CI452" s="24"/>
      <c r="CJ452" s="24" t="s">
        <v>203</v>
      </c>
      <c r="CM452">
        <v>3</v>
      </c>
      <c r="CN452" s="40">
        <v>1</v>
      </c>
    </row>
    <row r="453" spans="1:93" x14ac:dyDescent="0.25">
      <c r="A453">
        <v>914</v>
      </c>
      <c r="B453" s="21">
        <v>43654</v>
      </c>
      <c r="C453">
        <v>93</v>
      </c>
      <c r="D453">
        <v>8</v>
      </c>
      <c r="E453" t="s">
        <v>291</v>
      </c>
      <c r="F453">
        <v>3</v>
      </c>
      <c r="G453">
        <v>1</v>
      </c>
      <c r="H453">
        <v>93</v>
      </c>
      <c r="I453" t="s">
        <v>292</v>
      </c>
      <c r="L453">
        <f>--_xlfn.CONCAT(M453:O453)</f>
        <v>8</v>
      </c>
      <c r="M453" s="24">
        <v>0</v>
      </c>
      <c r="N453" s="24">
        <v>8</v>
      </c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5">
        <v>1</v>
      </c>
      <c r="AK453" s="26">
        <v>1</v>
      </c>
      <c r="AL453" s="27">
        <v>5</v>
      </c>
      <c r="AM453" s="27">
        <v>1</v>
      </c>
      <c r="AN453" s="28">
        <f t="shared" ref="AN453:AN467" si="64">--_xlfn.CONCAT(AL453:AM453)</f>
        <v>51</v>
      </c>
      <c r="AO453" s="29">
        <v>3</v>
      </c>
      <c r="AP453" s="30">
        <v>1</v>
      </c>
      <c r="AQ453" s="27">
        <v>7</v>
      </c>
      <c r="AR453" s="31">
        <v>6</v>
      </c>
      <c r="AS453" s="29">
        <v>5</v>
      </c>
      <c r="AT453" s="30">
        <v>5</v>
      </c>
      <c r="AU453" s="25"/>
      <c r="AV453" s="27"/>
      <c r="AW453" s="31"/>
      <c r="AX453" s="29"/>
      <c r="AY453" s="32"/>
      <c r="AZ453" s="25"/>
      <c r="BA453" s="33"/>
      <c r="BB453" s="31"/>
      <c r="BC453" s="31"/>
      <c r="BD453" s="34"/>
      <c r="BE453" s="26"/>
      <c r="BF453" s="26"/>
      <c r="BG453" s="26"/>
      <c r="BH453" s="27">
        <v>0</v>
      </c>
      <c r="BI453" s="27">
        <v>6</v>
      </c>
      <c r="BJ453" s="28">
        <f t="shared" si="63"/>
        <v>6</v>
      </c>
      <c r="BK453" s="32"/>
      <c r="BL453" s="32"/>
      <c r="BM453" s="35"/>
      <c r="BN453" s="29">
        <v>2</v>
      </c>
      <c r="BO453" s="25"/>
      <c r="BP453" s="36"/>
      <c r="BQ453" s="36"/>
      <c r="BR453" s="37">
        <v>37</v>
      </c>
      <c r="BS453" s="24"/>
      <c r="BT453" s="24"/>
      <c r="BU453" t="s">
        <v>201</v>
      </c>
      <c r="BV453" s="24" t="s">
        <v>202</v>
      </c>
      <c r="BW453" s="24"/>
      <c r="BX453" s="24"/>
      <c r="BY453" s="24"/>
      <c r="BZ453" s="39" t="s">
        <v>89</v>
      </c>
      <c r="CA453" s="40" t="s">
        <v>203</v>
      </c>
      <c r="CB453" s="40">
        <v>25</v>
      </c>
      <c r="CC453" s="40"/>
      <c r="CD453" s="40"/>
      <c r="CE453" s="40" t="s">
        <v>203</v>
      </c>
      <c r="CF453" s="40"/>
      <c r="CG453" s="40"/>
      <c r="CH453" s="40"/>
      <c r="CI453" s="24"/>
      <c r="CJ453" s="24" t="s">
        <v>203</v>
      </c>
      <c r="CM453">
        <v>1</v>
      </c>
      <c r="CN453" s="40">
        <v>1</v>
      </c>
      <c r="CO453" s="24"/>
    </row>
    <row r="454" spans="1:93" x14ac:dyDescent="0.25">
      <c r="A454">
        <v>795</v>
      </c>
      <c r="B454" s="21">
        <v>43696</v>
      </c>
      <c r="C454">
        <v>446</v>
      </c>
      <c r="D454">
        <v>11</v>
      </c>
      <c r="E454" t="s">
        <v>278</v>
      </c>
      <c r="F454">
        <v>3</v>
      </c>
      <c r="G454">
        <v>3</v>
      </c>
      <c r="I454" t="s">
        <v>279</v>
      </c>
      <c r="J454" s="22">
        <f>COUNTIF($C$154:C618,C454)</f>
        <v>18</v>
      </c>
      <c r="K454" s="23"/>
      <c r="L454">
        <f>--_xlfn.CONCAT(M454:N454)</f>
        <v>11</v>
      </c>
      <c r="M454" s="24">
        <v>1</v>
      </c>
      <c r="N454" s="24">
        <v>1</v>
      </c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5">
        <v>1</v>
      </c>
      <c r="AK454" s="26">
        <v>1</v>
      </c>
      <c r="AL454" s="27">
        <v>0</v>
      </c>
      <c r="AM454" s="27">
        <v>2</v>
      </c>
      <c r="AN454" s="28">
        <f t="shared" si="64"/>
        <v>2</v>
      </c>
      <c r="AO454" s="29">
        <v>2</v>
      </c>
      <c r="AP454" s="30">
        <v>1</v>
      </c>
      <c r="AQ454" s="27">
        <v>1</v>
      </c>
      <c r="AR454" s="31">
        <v>1</v>
      </c>
      <c r="AS454" s="29">
        <v>7</v>
      </c>
      <c r="AT454" s="30">
        <v>4</v>
      </c>
      <c r="AU454" s="25"/>
      <c r="AV454" s="27"/>
      <c r="AW454" s="31"/>
      <c r="AX454" s="29"/>
      <c r="AY454" s="32"/>
      <c r="AZ454" s="25"/>
      <c r="BA454" s="33"/>
      <c r="BB454" s="31"/>
      <c r="BC454" s="31"/>
      <c r="BD454" s="34"/>
      <c r="BE454" s="26"/>
      <c r="BF454" s="26"/>
      <c r="BG454" s="26"/>
      <c r="BH454" s="27">
        <v>0</v>
      </c>
      <c r="BI454" s="27">
        <v>7</v>
      </c>
      <c r="BJ454" s="28">
        <f t="shared" si="63"/>
        <v>7</v>
      </c>
      <c r="BK454" s="32">
        <v>1</v>
      </c>
      <c r="BL454" s="32">
        <v>8</v>
      </c>
      <c r="BM454" s="35">
        <f t="shared" ref="BM454:BM467" si="65">--_xlfn.CONCAT(BK454:BL454)</f>
        <v>18</v>
      </c>
      <c r="BN454" s="29">
        <v>2</v>
      </c>
      <c r="BO454" s="25"/>
      <c r="BP454" s="36"/>
      <c r="BQ454" s="36"/>
      <c r="BR454" s="59">
        <v>36</v>
      </c>
      <c r="BS454" s="27">
        <v>13</v>
      </c>
      <c r="BT454" s="24"/>
      <c r="BU454" t="s">
        <v>113</v>
      </c>
      <c r="BV454" s="24" t="s">
        <v>114</v>
      </c>
      <c r="BW454" s="24"/>
      <c r="BX454" s="24"/>
      <c r="BY454" s="24"/>
      <c r="BZ454" s="39" t="s">
        <v>89</v>
      </c>
      <c r="CA454" s="40" t="s">
        <v>115</v>
      </c>
      <c r="CB454" s="40">
        <v>20</v>
      </c>
      <c r="CC454" s="40"/>
      <c r="CD454" s="40"/>
      <c r="CE454" s="40" t="s">
        <v>115</v>
      </c>
      <c r="CF454" s="40"/>
      <c r="CG454" s="40">
        <v>43</v>
      </c>
      <c r="CH454" s="40">
        <v>0</v>
      </c>
      <c r="CM454">
        <v>3</v>
      </c>
      <c r="CN454" s="40">
        <v>1</v>
      </c>
    </row>
    <row r="455" spans="1:93" x14ac:dyDescent="0.25">
      <c r="A455">
        <v>606</v>
      </c>
      <c r="B455" s="21">
        <v>43682</v>
      </c>
      <c r="C455">
        <v>333</v>
      </c>
      <c r="D455">
        <v>11</v>
      </c>
      <c r="E455" t="s">
        <v>280</v>
      </c>
      <c r="F455">
        <v>3</v>
      </c>
      <c r="G455">
        <v>1</v>
      </c>
      <c r="H455">
        <v>333</v>
      </c>
      <c r="I455" t="s">
        <v>303</v>
      </c>
      <c r="J455" s="22">
        <f>COUNTIF($C$50:C692,C455)</f>
        <v>6</v>
      </c>
      <c r="K455" s="23">
        <v>1</v>
      </c>
      <c r="L455">
        <f>--_xlfn.CONCAT(M455:N455)</f>
        <v>11</v>
      </c>
      <c r="M455" s="24">
        <v>1</v>
      </c>
      <c r="N455" s="24">
        <v>1</v>
      </c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5">
        <v>1</v>
      </c>
      <c r="AK455" s="26">
        <v>1</v>
      </c>
      <c r="AL455" s="27">
        <v>1</v>
      </c>
      <c r="AM455" s="27">
        <v>8</v>
      </c>
      <c r="AN455" s="28">
        <f t="shared" si="64"/>
        <v>18</v>
      </c>
      <c r="AO455" s="29">
        <v>1</v>
      </c>
      <c r="AP455" s="30">
        <v>1</v>
      </c>
      <c r="AQ455" s="27">
        <v>1</v>
      </c>
      <c r="AR455" s="31">
        <v>1</v>
      </c>
      <c r="AS455" s="29">
        <v>3</v>
      </c>
      <c r="AT455" s="30">
        <v>3</v>
      </c>
      <c r="AU455" s="25"/>
      <c r="AV455" s="27"/>
      <c r="AW455" s="31"/>
      <c r="AX455" s="29"/>
      <c r="AY455" s="32"/>
      <c r="AZ455" s="25"/>
      <c r="BA455" s="33"/>
      <c r="BB455" s="31"/>
      <c r="BC455" s="31"/>
      <c r="BD455" s="34"/>
      <c r="BE455" s="26"/>
      <c r="BF455" s="26"/>
      <c r="BG455" s="26"/>
      <c r="BH455" s="27">
        <v>0</v>
      </c>
      <c r="BI455" s="27">
        <v>7</v>
      </c>
      <c r="BJ455" s="28">
        <f t="shared" si="63"/>
        <v>7</v>
      </c>
      <c r="BK455" s="32">
        <v>2</v>
      </c>
      <c r="BL455" s="32">
        <v>0</v>
      </c>
      <c r="BM455" s="35">
        <f t="shared" si="65"/>
        <v>20</v>
      </c>
      <c r="BN455" s="29">
        <v>2</v>
      </c>
      <c r="BO455" s="25"/>
      <c r="BP455" s="36">
        <v>1</v>
      </c>
      <c r="BQ455" s="36">
        <v>6</v>
      </c>
      <c r="BR455" s="37">
        <f>--_xlfn.CONCAT(BP455:BQ455)</f>
        <v>16</v>
      </c>
      <c r="BS455" s="38">
        <v>9</v>
      </c>
      <c r="BT455" s="38" t="s">
        <v>86</v>
      </c>
      <c r="BU455" s="40" t="s">
        <v>127</v>
      </c>
      <c r="BV455" s="39" t="s">
        <v>128</v>
      </c>
      <c r="BW455" s="39"/>
      <c r="BX455" s="39"/>
      <c r="BY455" s="39"/>
      <c r="BZ455" s="39" t="s">
        <v>89</v>
      </c>
      <c r="CA455" s="40">
        <v>15</v>
      </c>
      <c r="CB455" s="40">
        <v>16</v>
      </c>
      <c r="CC455" s="40"/>
      <c r="CD455" s="40"/>
      <c r="CE455" s="40">
        <v>15</v>
      </c>
      <c r="CF455" s="40"/>
      <c r="CG455" s="40">
        <v>39</v>
      </c>
      <c r="CH455" s="40">
        <v>18</v>
      </c>
      <c r="CI455" s="24"/>
      <c r="CM455">
        <v>1</v>
      </c>
      <c r="CN455" s="39">
        <v>2</v>
      </c>
    </row>
    <row r="456" spans="1:93" x14ac:dyDescent="0.25">
      <c r="A456">
        <v>72</v>
      </c>
      <c r="B456" s="60">
        <v>43661</v>
      </c>
      <c r="C456" s="24">
        <v>128</v>
      </c>
      <c r="D456" s="24">
        <v>6</v>
      </c>
      <c r="E456" t="s">
        <v>304</v>
      </c>
      <c r="F456">
        <v>3</v>
      </c>
      <c r="G456">
        <v>1</v>
      </c>
      <c r="H456" s="24">
        <v>128</v>
      </c>
      <c r="I456" s="24" t="s">
        <v>305</v>
      </c>
      <c r="J456" s="61">
        <f>COUNTIF($C$51:C454,C456)</f>
        <v>0</v>
      </c>
      <c r="K456" s="61">
        <v>2</v>
      </c>
      <c r="L456" s="24">
        <f>--_xlfn.CONCAT(M456:O456)</f>
        <v>6</v>
      </c>
      <c r="M456" s="24">
        <v>0</v>
      </c>
      <c r="N456" s="24">
        <v>6</v>
      </c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5">
        <v>1</v>
      </c>
      <c r="AK456" s="26">
        <v>1</v>
      </c>
      <c r="AL456" s="27">
        <v>0</v>
      </c>
      <c r="AM456" s="27">
        <v>2</v>
      </c>
      <c r="AN456" s="28">
        <f t="shared" si="64"/>
        <v>2</v>
      </c>
      <c r="AO456" s="29">
        <v>3</v>
      </c>
      <c r="AP456" s="30">
        <v>1</v>
      </c>
      <c r="AQ456" s="27">
        <v>1</v>
      </c>
      <c r="AR456" s="31">
        <v>1</v>
      </c>
      <c r="AS456" s="29">
        <v>3</v>
      </c>
      <c r="AT456" s="30">
        <v>3</v>
      </c>
      <c r="AU456" s="25"/>
      <c r="AV456" s="27"/>
      <c r="AW456" s="31"/>
      <c r="AX456" s="29"/>
      <c r="AY456" s="32"/>
      <c r="AZ456" s="25"/>
      <c r="BA456" s="33"/>
      <c r="BB456" s="31"/>
      <c r="BC456" s="31"/>
      <c r="BD456" s="34"/>
      <c r="BE456" s="26"/>
      <c r="BF456" s="26"/>
      <c r="BG456" s="26"/>
      <c r="BH456" s="27">
        <v>0</v>
      </c>
      <c r="BI456" s="27">
        <v>7</v>
      </c>
      <c r="BJ456" s="28">
        <f t="shared" si="63"/>
        <v>7</v>
      </c>
      <c r="BK456" s="32">
        <v>2</v>
      </c>
      <c r="BL456" s="32">
        <v>0</v>
      </c>
      <c r="BM456" s="35">
        <f t="shared" si="65"/>
        <v>20</v>
      </c>
      <c r="BN456" s="29">
        <v>2</v>
      </c>
      <c r="BO456" s="25"/>
      <c r="BP456" s="36">
        <v>1</v>
      </c>
      <c r="BQ456" s="36">
        <v>2</v>
      </c>
      <c r="BR456" s="37">
        <f>--_xlfn.CONCAT(BP456:BQ456)</f>
        <v>12</v>
      </c>
      <c r="BS456" s="24"/>
      <c r="BT456" s="24"/>
      <c r="BU456" t="s">
        <v>117</v>
      </c>
      <c r="BV456" s="24" t="s">
        <v>118</v>
      </c>
      <c r="BW456" s="24"/>
      <c r="BX456" s="24"/>
      <c r="BY456" s="24"/>
      <c r="BZ456" s="39" t="s">
        <v>89</v>
      </c>
      <c r="CA456" s="40" t="s">
        <v>119</v>
      </c>
      <c r="CB456" s="40">
        <v>17</v>
      </c>
      <c r="CC456" s="40"/>
      <c r="CD456" s="40"/>
      <c r="CE456" s="40" t="s">
        <v>119</v>
      </c>
      <c r="CF456" s="40"/>
      <c r="CG456" s="40">
        <v>40</v>
      </c>
      <c r="CH456" s="40">
        <v>20</v>
      </c>
      <c r="CI456" s="24"/>
      <c r="CJ456" s="24"/>
      <c r="CM456">
        <v>1</v>
      </c>
      <c r="CN456" s="39">
        <v>1</v>
      </c>
      <c r="CO456" s="24"/>
    </row>
    <row r="457" spans="1:93" x14ac:dyDescent="0.25">
      <c r="A457">
        <v>77</v>
      </c>
      <c r="B457" s="21">
        <v>43661</v>
      </c>
      <c r="C457">
        <v>131</v>
      </c>
      <c r="D457">
        <v>11</v>
      </c>
      <c r="E457" t="s">
        <v>293</v>
      </c>
      <c r="F457">
        <v>3</v>
      </c>
      <c r="G457">
        <v>1</v>
      </c>
      <c r="H457">
        <v>131</v>
      </c>
      <c r="I457" t="s">
        <v>294</v>
      </c>
      <c r="J457" s="22">
        <f>COUNTIF($C$164:C574,C457)</f>
        <v>10</v>
      </c>
      <c r="K457" s="23">
        <v>2</v>
      </c>
      <c r="L457">
        <f>--_xlfn.CONCAT(M457:N457)</f>
        <v>11</v>
      </c>
      <c r="M457" s="24">
        <v>1</v>
      </c>
      <c r="N457" s="24">
        <v>1</v>
      </c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5">
        <v>1</v>
      </c>
      <c r="AK457" s="26">
        <v>2</v>
      </c>
      <c r="AL457" s="27">
        <v>0</v>
      </c>
      <c r="AM457" s="27">
        <v>3</v>
      </c>
      <c r="AN457" s="28">
        <f t="shared" si="64"/>
        <v>3</v>
      </c>
      <c r="AO457" s="29">
        <v>1</v>
      </c>
      <c r="AP457" s="30">
        <v>1</v>
      </c>
      <c r="AQ457" s="27">
        <v>5</v>
      </c>
      <c r="AR457" s="31">
        <v>1</v>
      </c>
      <c r="AS457" s="29">
        <v>1</v>
      </c>
      <c r="AT457" s="30">
        <v>1</v>
      </c>
      <c r="AU457" s="25"/>
      <c r="AV457" s="27"/>
      <c r="AW457" s="31"/>
      <c r="AX457" s="29"/>
      <c r="AY457" s="32"/>
      <c r="AZ457" s="25"/>
      <c r="BA457" s="33"/>
      <c r="BB457" s="31"/>
      <c r="BC457" s="31"/>
      <c r="BD457" s="34"/>
      <c r="BE457" s="26"/>
      <c r="BF457" s="26"/>
      <c r="BG457" s="26"/>
      <c r="BH457" s="27">
        <v>0</v>
      </c>
      <c r="BI457" s="27">
        <v>7</v>
      </c>
      <c r="BJ457" s="28">
        <f t="shared" si="63"/>
        <v>7</v>
      </c>
      <c r="BK457" s="32">
        <v>2</v>
      </c>
      <c r="BL457" s="32">
        <v>0</v>
      </c>
      <c r="BM457" s="35">
        <f t="shared" si="65"/>
        <v>20</v>
      </c>
      <c r="BN457" s="29">
        <v>2</v>
      </c>
      <c r="BO457" s="25"/>
      <c r="BP457" s="36"/>
      <c r="BQ457" s="36"/>
      <c r="BR457" s="59">
        <v>34</v>
      </c>
      <c r="BS457" s="38" t="s">
        <v>107</v>
      </c>
      <c r="BT457" s="38" t="s">
        <v>60</v>
      </c>
      <c r="BU457" t="s">
        <v>101</v>
      </c>
      <c r="BV457" s="24" t="s">
        <v>102</v>
      </c>
      <c r="BW457" s="24"/>
      <c r="BX457" s="24"/>
      <c r="BY457" s="24"/>
      <c r="BZ457" s="39" t="s">
        <v>89</v>
      </c>
      <c r="CA457" s="40" t="s">
        <v>115</v>
      </c>
      <c r="CB457" s="40">
        <v>20</v>
      </c>
      <c r="CC457" s="40"/>
      <c r="CD457" s="40"/>
      <c r="CE457" s="40" t="s">
        <v>115</v>
      </c>
      <c r="CF457" s="40"/>
      <c r="CG457" s="40">
        <v>43</v>
      </c>
      <c r="CH457" s="40">
        <v>0</v>
      </c>
      <c r="CM457">
        <v>1</v>
      </c>
      <c r="CN457" s="39">
        <v>1</v>
      </c>
      <c r="CO457" s="39"/>
    </row>
    <row r="458" spans="1:93" x14ac:dyDescent="0.25">
      <c r="A458">
        <v>220</v>
      </c>
      <c r="B458" s="21">
        <v>43664</v>
      </c>
      <c r="C458">
        <v>149</v>
      </c>
      <c r="D458">
        <v>7</v>
      </c>
      <c r="E458" t="s">
        <v>175</v>
      </c>
      <c r="F458">
        <v>3</v>
      </c>
      <c r="G458">
        <v>3</v>
      </c>
      <c r="I458" t="s">
        <v>177</v>
      </c>
      <c r="J458" s="22">
        <f>COUNTIF($C$144:C601,C458)</f>
        <v>21</v>
      </c>
      <c r="K458" s="23"/>
      <c r="L458">
        <f>--_xlfn.CONCAT(M458:O458)</f>
        <v>7</v>
      </c>
      <c r="M458" s="24">
        <v>0</v>
      </c>
      <c r="N458" s="24">
        <v>7</v>
      </c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5">
        <v>1</v>
      </c>
      <c r="AK458" s="26">
        <v>1</v>
      </c>
      <c r="AL458" s="27">
        <v>0</v>
      </c>
      <c r="AM458" s="27">
        <v>7</v>
      </c>
      <c r="AN458" s="28">
        <f t="shared" si="64"/>
        <v>7</v>
      </c>
      <c r="AO458" s="29">
        <v>1</v>
      </c>
      <c r="AP458" s="30">
        <v>1</v>
      </c>
      <c r="AQ458" s="27">
        <v>5</v>
      </c>
      <c r="AR458" s="31">
        <v>1</v>
      </c>
      <c r="AS458" s="29">
        <v>5</v>
      </c>
      <c r="AT458" s="30">
        <v>6</v>
      </c>
      <c r="AU458" s="25"/>
      <c r="AV458" s="27"/>
      <c r="AW458" s="31"/>
      <c r="AX458" s="29"/>
      <c r="AY458" s="32"/>
      <c r="AZ458" s="25"/>
      <c r="BA458" s="33"/>
      <c r="BB458" s="31"/>
      <c r="BC458" s="31"/>
      <c r="BD458" s="34"/>
      <c r="BE458" s="26"/>
      <c r="BF458" s="26"/>
      <c r="BG458" s="26"/>
      <c r="BH458" s="27">
        <v>0</v>
      </c>
      <c r="BI458" s="27">
        <v>7</v>
      </c>
      <c r="BJ458" s="28">
        <f t="shared" si="63"/>
        <v>7</v>
      </c>
      <c r="BK458" s="32">
        <v>2</v>
      </c>
      <c r="BL458" s="32">
        <v>1</v>
      </c>
      <c r="BM458" s="35">
        <f t="shared" si="65"/>
        <v>21</v>
      </c>
      <c r="BN458" s="29">
        <v>2</v>
      </c>
      <c r="BO458" s="25"/>
      <c r="BP458" s="36">
        <v>1</v>
      </c>
      <c r="BQ458" s="36">
        <v>6</v>
      </c>
      <c r="BR458" s="36">
        <f>--_xlfn.CONCAT(BP458:BQ458)</f>
        <v>16</v>
      </c>
      <c r="BS458" s="38">
        <v>9</v>
      </c>
      <c r="BT458" s="38" t="s">
        <v>86</v>
      </c>
      <c r="BU458" s="40" t="s">
        <v>127</v>
      </c>
      <c r="BV458" s="39" t="s">
        <v>128</v>
      </c>
      <c r="BW458" s="39"/>
      <c r="BX458" s="39"/>
      <c r="BY458" s="39"/>
      <c r="BZ458" s="39" t="s">
        <v>89</v>
      </c>
      <c r="CA458" s="40">
        <v>15</v>
      </c>
      <c r="CB458" s="40">
        <v>16</v>
      </c>
      <c r="CC458" s="42">
        <v>15</v>
      </c>
      <c r="CD458" s="40"/>
      <c r="CE458" s="40"/>
      <c r="CF458" s="40"/>
      <c r="CG458" s="40">
        <v>8</v>
      </c>
      <c r="CH458" s="40">
        <v>18</v>
      </c>
      <c r="CI458" s="24"/>
      <c r="CM458">
        <v>3</v>
      </c>
      <c r="CN458" s="40">
        <v>1</v>
      </c>
    </row>
    <row r="459" spans="1:93" x14ac:dyDescent="0.25">
      <c r="A459">
        <v>808</v>
      </c>
      <c r="B459" s="21">
        <v>43696</v>
      </c>
      <c r="C459">
        <v>446</v>
      </c>
      <c r="D459">
        <v>8</v>
      </c>
      <c r="E459" t="s">
        <v>278</v>
      </c>
      <c r="F459">
        <v>3</v>
      </c>
      <c r="G459">
        <v>3</v>
      </c>
      <c r="I459" t="s">
        <v>279</v>
      </c>
      <c r="J459" s="22">
        <f>COUNTIF($C$201:C577,C459)</f>
        <v>16</v>
      </c>
      <c r="K459" s="23"/>
      <c r="L459">
        <f>--_xlfn.CONCAT(M459:N459)</f>
        <v>8</v>
      </c>
      <c r="M459" s="24">
        <v>0</v>
      </c>
      <c r="N459" s="24">
        <v>8</v>
      </c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5">
        <v>1</v>
      </c>
      <c r="AK459" s="26">
        <v>1</v>
      </c>
      <c r="AL459" s="27">
        <v>0</v>
      </c>
      <c r="AM459" s="27">
        <v>3</v>
      </c>
      <c r="AN459" s="28">
        <f t="shared" si="64"/>
        <v>3</v>
      </c>
      <c r="AO459" s="29">
        <v>3</v>
      </c>
      <c r="AP459" s="30">
        <v>1</v>
      </c>
      <c r="AQ459" s="27">
        <v>1</v>
      </c>
      <c r="AR459" s="31">
        <v>1</v>
      </c>
      <c r="AS459" s="29">
        <v>3</v>
      </c>
      <c r="AT459" s="30">
        <v>3</v>
      </c>
      <c r="AU459" s="25"/>
      <c r="AV459" s="27"/>
      <c r="AW459" s="31"/>
      <c r="AX459" s="29"/>
      <c r="AY459" s="32"/>
      <c r="AZ459" s="25"/>
      <c r="BA459" s="33"/>
      <c r="BB459" s="31"/>
      <c r="BC459" s="31"/>
      <c r="BD459" s="34"/>
      <c r="BE459" s="26"/>
      <c r="BF459" s="26"/>
      <c r="BG459" s="26"/>
      <c r="BH459" s="27">
        <v>0</v>
      </c>
      <c r="BI459" s="27">
        <v>7</v>
      </c>
      <c r="BJ459" s="28">
        <f t="shared" si="63"/>
        <v>7</v>
      </c>
      <c r="BK459" s="32">
        <v>2</v>
      </c>
      <c r="BL459" s="32">
        <v>2</v>
      </c>
      <c r="BM459" s="35">
        <f t="shared" si="65"/>
        <v>22</v>
      </c>
      <c r="BN459" s="29">
        <v>2</v>
      </c>
      <c r="BO459" s="25"/>
      <c r="BP459" s="36"/>
      <c r="BQ459" s="36"/>
      <c r="BR459" s="62">
        <v>36</v>
      </c>
      <c r="BS459" s="27">
        <v>13</v>
      </c>
      <c r="BT459" s="24"/>
      <c r="BU459" t="s">
        <v>113</v>
      </c>
      <c r="BV459" s="24" t="s">
        <v>114</v>
      </c>
      <c r="BW459" s="24"/>
      <c r="BX459" s="24"/>
      <c r="BY459" s="24"/>
      <c r="BZ459" s="39" t="s">
        <v>89</v>
      </c>
      <c r="CA459" s="40" t="s">
        <v>115</v>
      </c>
      <c r="CB459" s="40">
        <v>20</v>
      </c>
      <c r="CC459" s="40"/>
      <c r="CD459" s="40"/>
      <c r="CE459" s="40" t="s">
        <v>115</v>
      </c>
      <c r="CF459" s="40"/>
      <c r="CG459" s="40">
        <v>43</v>
      </c>
      <c r="CH459" s="40">
        <v>0</v>
      </c>
      <c r="CM459">
        <v>3</v>
      </c>
      <c r="CN459" s="40">
        <v>1</v>
      </c>
    </row>
    <row r="460" spans="1:93" x14ac:dyDescent="0.25">
      <c r="A460">
        <v>788</v>
      </c>
      <c r="B460" s="21">
        <v>43696</v>
      </c>
      <c r="C460">
        <v>444</v>
      </c>
      <c r="D460">
        <v>7</v>
      </c>
      <c r="E460" t="s">
        <v>284</v>
      </c>
      <c r="F460">
        <v>3</v>
      </c>
      <c r="G460">
        <v>3</v>
      </c>
      <c r="I460" t="s">
        <v>285</v>
      </c>
      <c r="J460" s="22">
        <f>COUNTIF($C$169:C610,C460)</f>
        <v>23</v>
      </c>
      <c r="K460" s="23"/>
      <c r="L460">
        <f>--_xlfn.CONCAT(M460:N460)</f>
        <v>7</v>
      </c>
      <c r="M460" s="24">
        <v>0</v>
      </c>
      <c r="N460" s="24">
        <v>7</v>
      </c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5">
        <v>1</v>
      </c>
      <c r="AK460" s="26">
        <v>1</v>
      </c>
      <c r="AL460" s="27">
        <v>0</v>
      </c>
      <c r="AM460" s="27">
        <v>7</v>
      </c>
      <c r="AN460" s="28">
        <f t="shared" si="64"/>
        <v>7</v>
      </c>
      <c r="AO460" s="29">
        <v>3</v>
      </c>
      <c r="AP460" s="30">
        <v>1</v>
      </c>
      <c r="AQ460" s="27">
        <v>1</v>
      </c>
      <c r="AR460" s="31">
        <v>1</v>
      </c>
      <c r="AS460" s="29">
        <v>3</v>
      </c>
      <c r="AT460" s="30">
        <v>3</v>
      </c>
      <c r="AU460" s="25"/>
      <c r="AV460" s="27"/>
      <c r="AW460" s="31"/>
      <c r="AX460" s="29"/>
      <c r="AY460" s="32"/>
      <c r="AZ460" s="25"/>
      <c r="BA460" s="33"/>
      <c r="BB460" s="31"/>
      <c r="BC460" s="31"/>
      <c r="BD460" s="34"/>
      <c r="BE460" s="26"/>
      <c r="BF460" s="26"/>
      <c r="BG460" s="26"/>
      <c r="BH460" s="27">
        <v>0</v>
      </c>
      <c r="BI460" s="27">
        <v>7</v>
      </c>
      <c r="BJ460" s="28">
        <f t="shared" si="63"/>
        <v>7</v>
      </c>
      <c r="BK460" s="32">
        <v>2</v>
      </c>
      <c r="BL460" s="32">
        <v>3</v>
      </c>
      <c r="BM460" s="35">
        <f t="shared" si="65"/>
        <v>23</v>
      </c>
      <c r="BN460" s="29">
        <v>2</v>
      </c>
      <c r="BO460" s="25"/>
      <c r="BP460" s="36"/>
      <c r="BQ460" s="36"/>
      <c r="BR460" s="62">
        <v>35</v>
      </c>
      <c r="BS460" s="27">
        <v>14</v>
      </c>
      <c r="BT460" s="24"/>
      <c r="BU460" t="s">
        <v>113</v>
      </c>
      <c r="BV460" s="24" t="s">
        <v>114</v>
      </c>
      <c r="BW460" s="24"/>
      <c r="BX460" s="24"/>
      <c r="BY460" s="24"/>
      <c r="BZ460" s="39" t="s">
        <v>89</v>
      </c>
      <c r="CA460" s="40" t="s">
        <v>115</v>
      </c>
      <c r="CB460" s="40">
        <v>20</v>
      </c>
      <c r="CC460" s="40"/>
      <c r="CD460" s="40"/>
      <c r="CE460" s="40" t="s">
        <v>115</v>
      </c>
      <c r="CF460" s="40"/>
      <c r="CG460" s="40">
        <v>43</v>
      </c>
      <c r="CH460" s="40">
        <v>0</v>
      </c>
      <c r="CM460">
        <v>3</v>
      </c>
      <c r="CN460" s="40">
        <v>1</v>
      </c>
    </row>
    <row r="461" spans="1:93" x14ac:dyDescent="0.25">
      <c r="A461">
        <v>841</v>
      </c>
      <c r="B461" s="21">
        <v>43697</v>
      </c>
      <c r="C461">
        <v>453</v>
      </c>
      <c r="D461">
        <v>3</v>
      </c>
      <c r="E461" t="s">
        <v>284</v>
      </c>
      <c r="F461">
        <v>3</v>
      </c>
      <c r="G461">
        <v>3</v>
      </c>
      <c r="H461">
        <v>453</v>
      </c>
      <c r="I461" t="s">
        <v>285</v>
      </c>
      <c r="J461" s="22">
        <f>COUNTIF($C$17:C731,C461)</f>
        <v>2</v>
      </c>
      <c r="K461" s="23">
        <v>1</v>
      </c>
      <c r="L461">
        <f>--_xlfn.CONCAT(M461:N461)</f>
        <v>3</v>
      </c>
      <c r="M461" s="24">
        <v>0</v>
      </c>
      <c r="N461" s="24">
        <v>3</v>
      </c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5">
        <v>1</v>
      </c>
      <c r="AK461" s="26">
        <v>1</v>
      </c>
      <c r="AL461" s="27">
        <v>0</v>
      </c>
      <c r="AM461" s="27">
        <v>8</v>
      </c>
      <c r="AN461" s="28">
        <f t="shared" si="64"/>
        <v>8</v>
      </c>
      <c r="AO461" s="29">
        <v>3</v>
      </c>
      <c r="AP461" s="30">
        <v>1</v>
      </c>
      <c r="AQ461" s="27">
        <v>1</v>
      </c>
      <c r="AR461" s="31">
        <v>1</v>
      </c>
      <c r="AS461" s="29">
        <v>6</v>
      </c>
      <c r="AT461" s="30">
        <v>6</v>
      </c>
      <c r="AU461" s="25"/>
      <c r="AV461" s="27"/>
      <c r="AW461" s="31"/>
      <c r="AX461" s="29"/>
      <c r="AY461" s="32"/>
      <c r="AZ461" s="25"/>
      <c r="BA461" s="33">
        <v>4</v>
      </c>
      <c r="BB461" s="31">
        <v>4</v>
      </c>
      <c r="BC461" s="31">
        <v>9</v>
      </c>
      <c r="BD461" s="34">
        <f>--_xlfn.CONCAT(BB461:BC461)</f>
        <v>49</v>
      </c>
      <c r="BE461" s="26"/>
      <c r="BF461" s="26"/>
      <c r="BG461" s="26"/>
      <c r="BH461" s="27">
        <v>0</v>
      </c>
      <c r="BI461" s="27">
        <v>7</v>
      </c>
      <c r="BJ461" s="28">
        <f t="shared" si="63"/>
        <v>7</v>
      </c>
      <c r="BK461" s="32">
        <v>2</v>
      </c>
      <c r="BL461" s="32">
        <v>3</v>
      </c>
      <c r="BM461" s="35">
        <f t="shared" si="65"/>
        <v>23</v>
      </c>
      <c r="BN461" s="29">
        <v>2</v>
      </c>
      <c r="BO461" s="25"/>
      <c r="BP461" s="36">
        <v>1</v>
      </c>
      <c r="BQ461" s="36">
        <v>6</v>
      </c>
      <c r="BR461" s="36">
        <f t="shared" ref="BR461:BR467" si="66">--_xlfn.CONCAT(BP461:BQ461)</f>
        <v>16</v>
      </c>
      <c r="BS461" s="38">
        <v>9</v>
      </c>
      <c r="BT461" s="38" t="s">
        <v>86</v>
      </c>
      <c r="BU461" s="40" t="s">
        <v>127</v>
      </c>
      <c r="BV461" s="39" t="s">
        <v>128</v>
      </c>
      <c r="BW461" s="51">
        <v>49</v>
      </c>
      <c r="BX461" s="51" t="s">
        <v>110</v>
      </c>
      <c r="BY461" s="58" t="s">
        <v>306</v>
      </c>
      <c r="BZ461" s="39" t="s">
        <v>129</v>
      </c>
      <c r="CA461" s="40">
        <v>13</v>
      </c>
      <c r="CB461" s="40">
        <v>13</v>
      </c>
      <c r="CC461" s="40"/>
      <c r="CD461" s="40"/>
      <c r="CE461" s="40">
        <v>13</v>
      </c>
      <c r="CF461" s="40"/>
      <c r="CG461" s="40">
        <v>37</v>
      </c>
      <c r="CH461" s="40">
        <v>17</v>
      </c>
      <c r="CI461" s="24"/>
      <c r="CM461">
        <v>3</v>
      </c>
      <c r="CN461" s="40">
        <v>1</v>
      </c>
    </row>
    <row r="462" spans="1:93" x14ac:dyDescent="0.25">
      <c r="A462">
        <v>66</v>
      </c>
      <c r="B462" s="21">
        <v>43661</v>
      </c>
      <c r="C462">
        <v>128</v>
      </c>
      <c r="D462">
        <v>13</v>
      </c>
      <c r="E462" t="s">
        <v>304</v>
      </c>
      <c r="F462">
        <v>3</v>
      </c>
      <c r="G462">
        <v>1</v>
      </c>
      <c r="I462" t="s">
        <v>305</v>
      </c>
      <c r="J462" s="22">
        <f>COUNTIF($C$156:C593,C462)</f>
        <v>8</v>
      </c>
      <c r="K462" s="23"/>
      <c r="L462">
        <f>--_xlfn.CONCAT(M462:O462)</f>
        <v>13</v>
      </c>
      <c r="M462" s="24">
        <v>1</v>
      </c>
      <c r="N462" s="24">
        <v>3</v>
      </c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5">
        <v>1</v>
      </c>
      <c r="AK462" s="26">
        <v>1</v>
      </c>
      <c r="AL462" s="27">
        <v>0</v>
      </c>
      <c r="AM462" s="27">
        <v>7</v>
      </c>
      <c r="AN462" s="28">
        <f t="shared" si="64"/>
        <v>7</v>
      </c>
      <c r="AO462" s="29">
        <v>3</v>
      </c>
      <c r="AP462" s="30">
        <v>1</v>
      </c>
      <c r="AQ462" s="27">
        <v>5</v>
      </c>
      <c r="AR462" s="31">
        <v>1</v>
      </c>
      <c r="AS462" s="29">
        <v>1</v>
      </c>
      <c r="AT462" s="30">
        <v>6</v>
      </c>
      <c r="AU462" s="25"/>
      <c r="AV462" s="27"/>
      <c r="AW462" s="31"/>
      <c r="AX462" s="29"/>
      <c r="AY462" s="32"/>
      <c r="AZ462" s="25"/>
      <c r="BA462" s="33"/>
      <c r="BB462" s="31"/>
      <c r="BC462" s="31"/>
      <c r="BD462" s="34"/>
      <c r="BE462" s="26"/>
      <c r="BF462" s="26"/>
      <c r="BG462" s="26"/>
      <c r="BH462" s="27">
        <v>0</v>
      </c>
      <c r="BI462" s="27">
        <v>7</v>
      </c>
      <c r="BJ462" s="28">
        <f t="shared" si="63"/>
        <v>7</v>
      </c>
      <c r="BK462" s="32">
        <v>2</v>
      </c>
      <c r="BL462" s="32">
        <v>3</v>
      </c>
      <c r="BM462" s="35">
        <f t="shared" si="65"/>
        <v>23</v>
      </c>
      <c r="BN462" s="29">
        <v>2</v>
      </c>
      <c r="BO462" s="25"/>
      <c r="BP462" s="36">
        <v>1</v>
      </c>
      <c r="BQ462" s="36">
        <v>6</v>
      </c>
      <c r="BR462" s="36">
        <f t="shared" si="66"/>
        <v>16</v>
      </c>
      <c r="BS462" s="38">
        <v>9</v>
      </c>
      <c r="BT462" s="38" t="s">
        <v>86</v>
      </c>
      <c r="BU462" s="40" t="s">
        <v>127</v>
      </c>
      <c r="BV462" s="39" t="s">
        <v>128</v>
      </c>
      <c r="BW462" s="39"/>
      <c r="BX462" s="39"/>
      <c r="BY462" s="39"/>
      <c r="BZ462" s="39" t="s">
        <v>89</v>
      </c>
      <c r="CA462" s="40">
        <v>15</v>
      </c>
      <c r="CB462" s="40">
        <v>16</v>
      </c>
      <c r="CC462" s="40"/>
      <c r="CD462" s="40"/>
      <c r="CE462" s="40">
        <v>15</v>
      </c>
      <c r="CF462" s="40"/>
      <c r="CG462" s="40">
        <v>39</v>
      </c>
      <c r="CH462" s="40">
        <v>18</v>
      </c>
      <c r="CI462" s="24"/>
      <c r="CM462">
        <v>1</v>
      </c>
      <c r="CN462" s="39">
        <v>1</v>
      </c>
      <c r="CO462" s="24"/>
    </row>
    <row r="463" spans="1:93" x14ac:dyDescent="0.25">
      <c r="A463">
        <v>284</v>
      </c>
      <c r="B463" s="21">
        <v>43668</v>
      </c>
      <c r="C463">
        <v>178</v>
      </c>
      <c r="D463">
        <v>6</v>
      </c>
      <c r="E463" t="s">
        <v>276</v>
      </c>
      <c r="F463">
        <v>3</v>
      </c>
      <c r="G463">
        <v>2</v>
      </c>
      <c r="H463">
        <v>178</v>
      </c>
      <c r="I463" t="s">
        <v>277</v>
      </c>
      <c r="J463" s="22">
        <f>COUNTIF($C$74:C676,C463)</f>
        <v>6</v>
      </c>
      <c r="K463" s="23">
        <v>1</v>
      </c>
      <c r="L463">
        <f>--_xlfn.CONCAT(M463:O463)</f>
        <v>6</v>
      </c>
      <c r="M463" s="24">
        <v>0</v>
      </c>
      <c r="N463" s="24">
        <v>6</v>
      </c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5">
        <v>1</v>
      </c>
      <c r="AK463" s="26">
        <v>1</v>
      </c>
      <c r="AL463" s="27">
        <v>0</v>
      </c>
      <c r="AM463" s="27">
        <v>7</v>
      </c>
      <c r="AN463" s="28">
        <f t="shared" si="64"/>
        <v>7</v>
      </c>
      <c r="AO463" s="29">
        <v>3</v>
      </c>
      <c r="AP463" s="30">
        <v>1</v>
      </c>
      <c r="AQ463" s="27">
        <v>5</v>
      </c>
      <c r="AR463" s="31">
        <v>1</v>
      </c>
      <c r="AS463" s="29">
        <v>1</v>
      </c>
      <c r="AT463" s="30">
        <v>4</v>
      </c>
      <c r="AU463" s="25"/>
      <c r="AV463" s="27"/>
      <c r="AW463" s="31"/>
      <c r="AX463" s="29"/>
      <c r="AY463" s="32"/>
      <c r="AZ463" s="25"/>
      <c r="BA463" s="33"/>
      <c r="BB463" s="31"/>
      <c r="BC463" s="31"/>
      <c r="BD463" s="34"/>
      <c r="BE463" s="26"/>
      <c r="BF463" s="26"/>
      <c r="BG463" s="26"/>
      <c r="BH463" s="27">
        <v>0</v>
      </c>
      <c r="BI463" s="27">
        <v>7</v>
      </c>
      <c r="BJ463" s="28">
        <f t="shared" si="63"/>
        <v>7</v>
      </c>
      <c r="BK463" s="32">
        <v>2</v>
      </c>
      <c r="BL463" s="32">
        <v>5</v>
      </c>
      <c r="BM463" s="35">
        <f t="shared" si="65"/>
        <v>25</v>
      </c>
      <c r="BN463" s="29">
        <v>2</v>
      </c>
      <c r="BO463" s="25"/>
      <c r="BP463" s="36">
        <v>1</v>
      </c>
      <c r="BQ463" s="36">
        <v>6</v>
      </c>
      <c r="BR463" s="36">
        <f t="shared" si="66"/>
        <v>16</v>
      </c>
      <c r="BS463" s="38">
        <v>9</v>
      </c>
      <c r="BT463" s="38" t="s">
        <v>86</v>
      </c>
      <c r="BU463" s="40" t="s">
        <v>127</v>
      </c>
      <c r="BV463" s="39" t="s">
        <v>128</v>
      </c>
      <c r="BW463" s="39"/>
      <c r="BX463" s="39"/>
      <c r="BY463" s="39"/>
      <c r="BZ463" s="39" t="s">
        <v>89</v>
      </c>
      <c r="CA463" s="40">
        <v>15</v>
      </c>
      <c r="CB463" s="40">
        <v>16</v>
      </c>
      <c r="CC463" s="40"/>
      <c r="CD463" s="40"/>
      <c r="CE463" s="40">
        <v>15</v>
      </c>
      <c r="CF463" s="40"/>
      <c r="CG463" s="40">
        <v>39</v>
      </c>
      <c r="CH463" s="40">
        <v>18</v>
      </c>
      <c r="CI463" s="24"/>
      <c r="CM463">
        <v>2</v>
      </c>
      <c r="CN463" s="40">
        <v>1</v>
      </c>
    </row>
    <row r="464" spans="1:93" x14ac:dyDescent="0.25">
      <c r="A464">
        <v>76</v>
      </c>
      <c r="B464" s="21">
        <v>43661</v>
      </c>
      <c r="C464">
        <v>131</v>
      </c>
      <c r="D464">
        <v>10</v>
      </c>
      <c r="E464" t="s">
        <v>293</v>
      </c>
      <c r="F464">
        <v>3</v>
      </c>
      <c r="G464">
        <v>1</v>
      </c>
      <c r="H464">
        <v>131</v>
      </c>
      <c r="I464" t="s">
        <v>294</v>
      </c>
      <c r="J464" s="22">
        <f>COUNTIF($C$12:C464,C464)</f>
        <v>3</v>
      </c>
      <c r="K464" s="23">
        <v>2</v>
      </c>
      <c r="L464">
        <f>--_xlfn.CONCAT(M464:N464)</f>
        <v>10</v>
      </c>
      <c r="M464" s="24">
        <v>1</v>
      </c>
      <c r="N464" s="24">
        <v>0</v>
      </c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5">
        <v>1</v>
      </c>
      <c r="AK464" s="26">
        <v>1</v>
      </c>
      <c r="AL464" s="27">
        <v>0</v>
      </c>
      <c r="AM464" s="27">
        <v>7</v>
      </c>
      <c r="AN464" s="28">
        <f t="shared" si="64"/>
        <v>7</v>
      </c>
      <c r="AO464" s="29">
        <v>2</v>
      </c>
      <c r="AP464" s="30">
        <v>1</v>
      </c>
      <c r="AQ464" s="27">
        <v>4</v>
      </c>
      <c r="AR464" s="31">
        <v>1</v>
      </c>
      <c r="AS464" s="29">
        <v>1</v>
      </c>
      <c r="AT464" s="30">
        <v>2</v>
      </c>
      <c r="AU464" s="25"/>
      <c r="AV464" s="27"/>
      <c r="AW464" s="31"/>
      <c r="AX464" s="29"/>
      <c r="AY464" s="32"/>
      <c r="AZ464" s="25"/>
      <c r="BA464" s="33"/>
      <c r="BB464" s="31"/>
      <c r="BC464" s="31"/>
      <c r="BD464" s="34"/>
      <c r="BE464" s="26"/>
      <c r="BF464" s="26"/>
      <c r="BG464" s="26"/>
      <c r="BH464" s="27">
        <v>0</v>
      </c>
      <c r="BI464" s="27">
        <v>7</v>
      </c>
      <c r="BJ464" s="28">
        <f t="shared" si="63"/>
        <v>7</v>
      </c>
      <c r="BK464" s="32">
        <v>2</v>
      </c>
      <c r="BL464" s="32">
        <v>5</v>
      </c>
      <c r="BM464" s="35">
        <f t="shared" si="65"/>
        <v>25</v>
      </c>
      <c r="BN464" s="29">
        <v>2</v>
      </c>
      <c r="BO464" s="25"/>
      <c r="BP464" s="36">
        <v>2</v>
      </c>
      <c r="BQ464" s="36">
        <v>0</v>
      </c>
      <c r="BR464" s="36">
        <f t="shared" si="66"/>
        <v>20</v>
      </c>
      <c r="BS464" s="38" t="s">
        <v>66</v>
      </c>
      <c r="BT464" s="38" t="s">
        <v>60</v>
      </c>
      <c r="BU464" s="40" t="s">
        <v>67</v>
      </c>
      <c r="BV464" s="39" t="s">
        <v>68</v>
      </c>
      <c r="BW464" s="39"/>
      <c r="BX464" s="39"/>
      <c r="BY464" s="39"/>
      <c r="BZ464" s="39" t="s">
        <v>69</v>
      </c>
      <c r="CA464" s="40">
        <v>9</v>
      </c>
      <c r="CB464" s="40">
        <v>9</v>
      </c>
      <c r="CC464" s="40"/>
      <c r="CD464" s="40"/>
      <c r="CE464" s="40">
        <v>9</v>
      </c>
      <c r="CF464" s="40"/>
      <c r="CG464" s="40">
        <v>35</v>
      </c>
      <c r="CH464" s="40">
        <v>15</v>
      </c>
      <c r="CI464" s="24"/>
      <c r="CM464">
        <v>1</v>
      </c>
      <c r="CN464" s="39">
        <v>1</v>
      </c>
      <c r="CO464" s="24"/>
    </row>
    <row r="465" spans="1:93" s="24" customFormat="1" x14ac:dyDescent="0.25">
      <c r="A465">
        <v>775</v>
      </c>
      <c r="B465" s="21">
        <v>43696</v>
      </c>
      <c r="C465">
        <v>444</v>
      </c>
      <c r="D465">
        <v>18</v>
      </c>
      <c r="E465" t="s">
        <v>284</v>
      </c>
      <c r="F465">
        <v>3</v>
      </c>
      <c r="G465">
        <v>3</v>
      </c>
      <c r="H465"/>
      <c r="I465" t="s">
        <v>285</v>
      </c>
      <c r="J465" s="22">
        <f>COUNTIF($C$78:C674,C465)</f>
        <v>23</v>
      </c>
      <c r="K465" s="23"/>
      <c r="L465">
        <f>--_xlfn.CONCAT(M465:N465)</f>
        <v>18</v>
      </c>
      <c r="M465" s="24">
        <v>1</v>
      </c>
      <c r="N465" s="24">
        <v>8</v>
      </c>
      <c r="AJ465" s="25">
        <v>1</v>
      </c>
      <c r="AK465" s="26">
        <v>1</v>
      </c>
      <c r="AL465" s="27">
        <v>0</v>
      </c>
      <c r="AM465" s="27">
        <v>2</v>
      </c>
      <c r="AN465" s="28">
        <f t="shared" si="64"/>
        <v>2</v>
      </c>
      <c r="AO465" s="29">
        <v>3</v>
      </c>
      <c r="AP465" s="30">
        <v>1</v>
      </c>
      <c r="AQ465" s="27">
        <v>1</v>
      </c>
      <c r="AR465" s="31">
        <v>1</v>
      </c>
      <c r="AS465" s="29">
        <v>3</v>
      </c>
      <c r="AT465" s="30">
        <v>3</v>
      </c>
      <c r="AU465" s="25"/>
      <c r="AV465" s="27"/>
      <c r="AW465" s="31"/>
      <c r="AX465" s="29"/>
      <c r="AY465" s="32"/>
      <c r="AZ465" s="25"/>
      <c r="BA465" s="33"/>
      <c r="BB465" s="31"/>
      <c r="BC465" s="31"/>
      <c r="BD465" s="34"/>
      <c r="BE465" s="26"/>
      <c r="BF465" s="26"/>
      <c r="BG465" s="26"/>
      <c r="BH465" s="27">
        <v>0</v>
      </c>
      <c r="BI465" s="27">
        <v>7</v>
      </c>
      <c r="BJ465" s="28">
        <f t="shared" si="63"/>
        <v>7</v>
      </c>
      <c r="BK465" s="32">
        <v>2</v>
      </c>
      <c r="BL465" s="32">
        <v>9</v>
      </c>
      <c r="BM465" s="35">
        <f t="shared" si="65"/>
        <v>29</v>
      </c>
      <c r="BN465" s="29">
        <v>2</v>
      </c>
      <c r="BO465" s="25"/>
      <c r="BP465" s="36">
        <v>1</v>
      </c>
      <c r="BQ465" s="36">
        <v>6</v>
      </c>
      <c r="BR465" s="37">
        <f t="shared" si="66"/>
        <v>16</v>
      </c>
      <c r="BS465" s="38">
        <v>9</v>
      </c>
      <c r="BT465" s="38" t="s">
        <v>86</v>
      </c>
      <c r="BU465" s="40" t="s">
        <v>127</v>
      </c>
      <c r="BV465" s="39" t="s">
        <v>128</v>
      </c>
      <c r="BW465" s="39"/>
      <c r="BX465" s="39"/>
      <c r="BY465" s="39"/>
      <c r="BZ465" s="39" t="s">
        <v>89</v>
      </c>
      <c r="CA465" s="40">
        <v>15</v>
      </c>
      <c r="CB465" s="40">
        <v>16</v>
      </c>
      <c r="CC465" s="40"/>
      <c r="CD465" s="40"/>
      <c r="CE465" s="40">
        <v>15</v>
      </c>
      <c r="CF465" s="40"/>
      <c r="CG465" s="40">
        <v>39</v>
      </c>
      <c r="CH465" s="40">
        <v>18</v>
      </c>
      <c r="CJ465"/>
      <c r="CK465"/>
      <c r="CL465"/>
      <c r="CM465">
        <v>3</v>
      </c>
      <c r="CN465" s="40">
        <v>1</v>
      </c>
      <c r="CO465"/>
    </row>
    <row r="466" spans="1:93" s="24" customFormat="1" x14ac:dyDescent="0.25">
      <c r="A466">
        <v>69</v>
      </c>
      <c r="B466" s="21">
        <v>43661</v>
      </c>
      <c r="C466">
        <v>128</v>
      </c>
      <c r="D466">
        <v>17</v>
      </c>
      <c r="E466" t="s">
        <v>304</v>
      </c>
      <c r="F466">
        <v>3</v>
      </c>
      <c r="G466">
        <v>1</v>
      </c>
      <c r="H466">
        <v>128</v>
      </c>
      <c r="I466" t="s">
        <v>305</v>
      </c>
      <c r="J466" s="22">
        <f>COUNTIF($C$154:C599,C466)</f>
        <v>9</v>
      </c>
      <c r="K466" s="23">
        <v>4</v>
      </c>
      <c r="L466">
        <f>--_xlfn.CONCAT(M466:O466)</f>
        <v>17</v>
      </c>
      <c r="M466" s="24">
        <v>1</v>
      </c>
      <c r="N466" s="24">
        <v>7</v>
      </c>
      <c r="AJ466" s="25">
        <v>1</v>
      </c>
      <c r="AK466" s="26">
        <v>1</v>
      </c>
      <c r="AL466" s="27">
        <v>0</v>
      </c>
      <c r="AM466" s="27">
        <v>7</v>
      </c>
      <c r="AN466" s="28">
        <f t="shared" si="64"/>
        <v>7</v>
      </c>
      <c r="AO466" s="29">
        <v>3</v>
      </c>
      <c r="AP466" s="30">
        <v>1</v>
      </c>
      <c r="AQ466" s="27">
        <v>1</v>
      </c>
      <c r="AR466" s="31">
        <v>1</v>
      </c>
      <c r="AS466" s="29">
        <v>4</v>
      </c>
      <c r="AT466" s="30">
        <v>4</v>
      </c>
      <c r="AU466" s="25"/>
      <c r="AV466" s="27"/>
      <c r="AW466" s="31"/>
      <c r="AX466" s="29">
        <v>1</v>
      </c>
      <c r="AY466" s="32"/>
      <c r="AZ466" s="25"/>
      <c r="BA466" s="33">
        <v>3</v>
      </c>
      <c r="BB466" s="31">
        <v>0</v>
      </c>
      <c r="BC466" s="31">
        <v>8</v>
      </c>
      <c r="BD466" s="34">
        <f>--_xlfn.CONCAT(BB466:BC466)</f>
        <v>8</v>
      </c>
      <c r="BE466" s="26"/>
      <c r="BF466" s="26"/>
      <c r="BG466" s="26"/>
      <c r="BH466" s="27">
        <v>0</v>
      </c>
      <c r="BI466" s="27">
        <v>7</v>
      </c>
      <c r="BJ466" s="28">
        <f t="shared" si="63"/>
        <v>7</v>
      </c>
      <c r="BK466" s="32">
        <v>2</v>
      </c>
      <c r="BL466" s="32">
        <v>9</v>
      </c>
      <c r="BM466" s="35">
        <f t="shared" si="65"/>
        <v>29</v>
      </c>
      <c r="BN466" s="29">
        <v>2</v>
      </c>
      <c r="BO466" s="25"/>
      <c r="BP466" s="36">
        <v>1</v>
      </c>
      <c r="BQ466" s="36">
        <v>6</v>
      </c>
      <c r="BR466" s="36">
        <f t="shared" si="66"/>
        <v>16</v>
      </c>
      <c r="BS466" s="38">
        <v>9</v>
      </c>
      <c r="BT466" s="38" t="s">
        <v>86</v>
      </c>
      <c r="BU466" s="40" t="s">
        <v>127</v>
      </c>
      <c r="BV466" s="39" t="s">
        <v>128</v>
      </c>
      <c r="BW466" s="51">
        <v>8</v>
      </c>
      <c r="BX466" s="51" t="s">
        <v>110</v>
      </c>
      <c r="BY466" s="58" t="s">
        <v>111</v>
      </c>
      <c r="BZ466" s="39" t="s">
        <v>129</v>
      </c>
      <c r="CA466" s="40">
        <v>13</v>
      </c>
      <c r="CB466" s="40">
        <v>13</v>
      </c>
      <c r="CC466" s="40"/>
      <c r="CD466" s="40"/>
      <c r="CE466" s="40">
        <v>13</v>
      </c>
      <c r="CF466" s="40"/>
      <c r="CG466" s="40">
        <v>37</v>
      </c>
      <c r="CH466" s="40">
        <v>17</v>
      </c>
      <c r="CJ466"/>
      <c r="CK466"/>
      <c r="CL466"/>
      <c r="CM466">
        <v>1</v>
      </c>
      <c r="CN466" s="39">
        <v>1</v>
      </c>
    </row>
    <row r="467" spans="1:93" s="24" customFormat="1" x14ac:dyDescent="0.25">
      <c r="A467">
        <v>78</v>
      </c>
      <c r="B467" s="21">
        <v>43661</v>
      </c>
      <c r="C467">
        <v>131</v>
      </c>
      <c r="D467">
        <v>13</v>
      </c>
      <c r="E467" t="s">
        <v>293</v>
      </c>
      <c r="F467">
        <v>3</v>
      </c>
      <c r="G467">
        <v>1</v>
      </c>
      <c r="H467"/>
      <c r="I467" t="s">
        <v>294</v>
      </c>
      <c r="J467" s="22">
        <f>COUNTIF($C$12:C467,C467)</f>
        <v>4</v>
      </c>
      <c r="K467" s="23"/>
      <c r="L467">
        <f>--_xlfn.CONCAT(M467:N467)</f>
        <v>13</v>
      </c>
      <c r="M467" s="24">
        <v>1</v>
      </c>
      <c r="N467" s="24">
        <v>3</v>
      </c>
      <c r="AJ467" s="25">
        <v>1</v>
      </c>
      <c r="AK467" s="26">
        <v>1</v>
      </c>
      <c r="AL467" s="27">
        <v>0</v>
      </c>
      <c r="AM467" s="27">
        <v>1</v>
      </c>
      <c r="AN467" s="28">
        <f t="shared" si="64"/>
        <v>1</v>
      </c>
      <c r="AO467" s="29">
        <v>3</v>
      </c>
      <c r="AP467" s="30">
        <v>1</v>
      </c>
      <c r="AQ467" s="27">
        <v>1</v>
      </c>
      <c r="AR467" s="31">
        <v>1</v>
      </c>
      <c r="AS467" s="29">
        <v>3</v>
      </c>
      <c r="AT467" s="30">
        <v>3</v>
      </c>
      <c r="AU467" s="25"/>
      <c r="AV467" s="27"/>
      <c r="AW467" s="31"/>
      <c r="AX467" s="29"/>
      <c r="AY467" s="32"/>
      <c r="AZ467" s="25"/>
      <c r="BA467" s="33"/>
      <c r="BB467" s="31"/>
      <c r="BC467" s="31"/>
      <c r="BD467" s="34"/>
      <c r="BE467" s="26"/>
      <c r="BF467" s="26"/>
      <c r="BG467" s="26"/>
      <c r="BH467" s="27">
        <v>0</v>
      </c>
      <c r="BI467" s="27">
        <v>7</v>
      </c>
      <c r="BJ467" s="28">
        <f t="shared" si="63"/>
        <v>7</v>
      </c>
      <c r="BK467" s="32">
        <v>3</v>
      </c>
      <c r="BL467" s="32">
        <v>0</v>
      </c>
      <c r="BM467" s="35">
        <f t="shared" si="65"/>
        <v>30</v>
      </c>
      <c r="BN467" s="29">
        <v>2</v>
      </c>
      <c r="BO467" s="25"/>
      <c r="BP467" s="36">
        <v>2</v>
      </c>
      <c r="BQ467" s="36">
        <v>0</v>
      </c>
      <c r="BR467" s="36">
        <f t="shared" si="66"/>
        <v>20</v>
      </c>
      <c r="BS467" s="38" t="s">
        <v>66</v>
      </c>
      <c r="BT467" s="38" t="s">
        <v>60</v>
      </c>
      <c r="BU467" s="40" t="s">
        <v>67</v>
      </c>
      <c r="BV467" s="39" t="s">
        <v>68</v>
      </c>
      <c r="BW467" s="39"/>
      <c r="BX467" s="39"/>
      <c r="BY467" s="39"/>
      <c r="BZ467" s="39" t="s">
        <v>69</v>
      </c>
      <c r="CA467" s="40">
        <v>9</v>
      </c>
      <c r="CB467" s="40">
        <v>9</v>
      </c>
      <c r="CC467" s="40"/>
      <c r="CD467" s="40"/>
      <c r="CE467" s="40">
        <v>9</v>
      </c>
      <c r="CF467" s="40"/>
      <c r="CG467" s="40">
        <v>35</v>
      </c>
      <c r="CH467" s="40">
        <v>15</v>
      </c>
      <c r="CJ467"/>
      <c r="CK467"/>
      <c r="CL467"/>
      <c r="CM467">
        <v>1</v>
      </c>
      <c r="CN467" s="39">
        <v>1</v>
      </c>
    </row>
    <row r="468" spans="1:93" s="24" customFormat="1" x14ac:dyDescent="0.25">
      <c r="A468">
        <v>635</v>
      </c>
      <c r="B468" s="21">
        <v>43685</v>
      </c>
      <c r="C468">
        <v>361</v>
      </c>
      <c r="D468">
        <v>2</v>
      </c>
      <c r="E468" t="s">
        <v>288</v>
      </c>
      <c r="F468">
        <v>3</v>
      </c>
      <c r="G468">
        <v>1</v>
      </c>
      <c r="H468">
        <v>361</v>
      </c>
      <c r="I468" t="s">
        <v>289</v>
      </c>
      <c r="J468" s="22">
        <f>COUNTIF($C$25:C729,C468)</f>
        <v>3</v>
      </c>
      <c r="K468" s="23">
        <v>1</v>
      </c>
      <c r="L468">
        <f>--_xlfn.CONCAT(M468:O468)</f>
        <v>2</v>
      </c>
      <c r="M468" s="24">
        <v>0</v>
      </c>
      <c r="N468" s="24">
        <v>2</v>
      </c>
      <c r="AJ468" s="25">
        <v>4</v>
      </c>
      <c r="AK468" s="26"/>
      <c r="AL468" s="27"/>
      <c r="AM468" s="27"/>
      <c r="AN468" s="28"/>
      <c r="AO468" s="29"/>
      <c r="AP468" s="30">
        <v>1</v>
      </c>
      <c r="AQ468" s="27">
        <v>6</v>
      </c>
      <c r="AR468" s="31">
        <v>1</v>
      </c>
      <c r="AS468" s="29">
        <v>1</v>
      </c>
      <c r="AT468" s="30">
        <v>1</v>
      </c>
      <c r="AU468" s="25"/>
      <c r="AV468" s="27"/>
      <c r="AW468" s="31"/>
      <c r="AX468" s="29"/>
      <c r="AY468" s="32"/>
      <c r="AZ468" s="25"/>
      <c r="BA468" s="33">
        <v>5</v>
      </c>
      <c r="BB468" s="31">
        <v>1</v>
      </c>
      <c r="BC468" s="31">
        <v>3</v>
      </c>
      <c r="BD468" s="34">
        <f>--_xlfn.CONCAT(BB468:BC468)</f>
        <v>13</v>
      </c>
      <c r="BE468" s="26"/>
      <c r="BF468" s="26"/>
      <c r="BG468" s="26"/>
      <c r="BH468" s="27">
        <v>0</v>
      </c>
      <c r="BI468" s="27">
        <v>7</v>
      </c>
      <c r="BJ468" s="28">
        <f t="shared" si="63"/>
        <v>7</v>
      </c>
      <c r="BK468" s="32"/>
      <c r="BL468" s="32"/>
      <c r="BM468" s="35"/>
      <c r="BN468" s="29">
        <v>2</v>
      </c>
      <c r="BO468" s="25"/>
      <c r="BP468" s="36"/>
      <c r="BQ468" s="36"/>
      <c r="BR468" s="62">
        <v>34</v>
      </c>
      <c r="BS468" s="38" t="s">
        <v>238</v>
      </c>
      <c r="BT468" s="38" t="s">
        <v>60</v>
      </c>
      <c r="BU468" s="40" t="s">
        <v>239</v>
      </c>
      <c r="BV468" s="39" t="s">
        <v>240</v>
      </c>
      <c r="BW468" s="51">
        <v>13</v>
      </c>
      <c r="BX468" s="51" t="s">
        <v>110</v>
      </c>
      <c r="BY468" s="58" t="s">
        <v>211</v>
      </c>
      <c r="BZ468" s="39" t="s">
        <v>129</v>
      </c>
      <c r="CA468" s="40">
        <v>13</v>
      </c>
      <c r="CB468" s="40">
        <v>13</v>
      </c>
      <c r="CC468" s="40"/>
      <c r="CD468" s="40"/>
      <c r="CE468" s="40">
        <v>13</v>
      </c>
      <c r="CF468" s="40"/>
      <c r="CG468" s="40">
        <v>37</v>
      </c>
      <c r="CH468" s="40">
        <v>17</v>
      </c>
      <c r="CI468" s="24" t="s">
        <v>98</v>
      </c>
      <c r="CJ468"/>
      <c r="CK468"/>
      <c r="CL468"/>
      <c r="CM468">
        <v>1</v>
      </c>
      <c r="CN468" s="40">
        <v>2</v>
      </c>
      <c r="CO468" s="41"/>
    </row>
    <row r="469" spans="1:93" s="24" customFormat="1" x14ac:dyDescent="0.25">
      <c r="A469">
        <v>596</v>
      </c>
      <c r="B469" s="21">
        <v>43681</v>
      </c>
      <c r="C469">
        <v>322</v>
      </c>
      <c r="D469">
        <v>10</v>
      </c>
      <c r="E469" t="s">
        <v>280</v>
      </c>
      <c r="F469">
        <v>3</v>
      </c>
      <c r="G469">
        <v>1</v>
      </c>
      <c r="H469"/>
      <c r="I469" t="s">
        <v>281</v>
      </c>
      <c r="J469" s="22">
        <f>COUNTIF($C$37:C723,C469)</f>
        <v>8</v>
      </c>
      <c r="K469" s="23"/>
      <c r="L469">
        <f>--_xlfn.CONCAT(M469:N469)</f>
        <v>10</v>
      </c>
      <c r="M469" s="24">
        <v>1</v>
      </c>
      <c r="N469" s="24">
        <v>0</v>
      </c>
      <c r="AJ469" s="25">
        <v>4</v>
      </c>
      <c r="AK469" s="26">
        <v>7</v>
      </c>
      <c r="AL469" s="27"/>
      <c r="AM469" s="27"/>
      <c r="AN469" s="28"/>
      <c r="AO469" s="29"/>
      <c r="AP469" s="30">
        <v>1</v>
      </c>
      <c r="AQ469" s="27">
        <v>7</v>
      </c>
      <c r="AR469" s="31">
        <v>1</v>
      </c>
      <c r="AS469" s="29">
        <v>3</v>
      </c>
      <c r="AT469" s="30">
        <v>3</v>
      </c>
      <c r="AU469" s="25"/>
      <c r="AV469" s="27"/>
      <c r="AW469" s="31"/>
      <c r="AX469" s="29"/>
      <c r="AY469" s="32"/>
      <c r="AZ469" s="25"/>
      <c r="BA469" s="33"/>
      <c r="BB469" s="31"/>
      <c r="BC469" s="31"/>
      <c r="BD469" s="34"/>
      <c r="BE469" s="26"/>
      <c r="BF469" s="26"/>
      <c r="BG469" s="26"/>
      <c r="BH469" s="27">
        <v>0</v>
      </c>
      <c r="BI469" s="27">
        <v>7</v>
      </c>
      <c r="BJ469" s="28">
        <f t="shared" si="63"/>
        <v>7</v>
      </c>
      <c r="BK469" s="32"/>
      <c r="BL469" s="32"/>
      <c r="BM469" s="35"/>
      <c r="BN469" s="29">
        <v>2</v>
      </c>
      <c r="BO469" s="25"/>
      <c r="BP469" s="36"/>
      <c r="BQ469" s="36"/>
      <c r="BR469" s="48">
        <v>33</v>
      </c>
      <c r="BS469" s="38" t="s">
        <v>141</v>
      </c>
      <c r="BT469" s="38" t="s">
        <v>86</v>
      </c>
      <c r="BU469" s="40" t="s">
        <v>142</v>
      </c>
      <c r="BV469" s="39" t="s">
        <v>143</v>
      </c>
      <c r="BW469" s="39"/>
      <c r="BX469" s="39"/>
      <c r="BY469" s="39"/>
      <c r="BZ469" s="39" t="s">
        <v>89</v>
      </c>
      <c r="CA469" s="40" t="s">
        <v>144</v>
      </c>
      <c r="CB469" s="40">
        <v>19</v>
      </c>
      <c r="CC469" s="40"/>
      <c r="CD469" s="40"/>
      <c r="CE469" s="40" t="s">
        <v>144</v>
      </c>
      <c r="CF469" s="40"/>
      <c r="CG469" s="40">
        <v>42</v>
      </c>
      <c r="CH469" s="40">
        <v>0</v>
      </c>
      <c r="CJ469"/>
      <c r="CK469"/>
      <c r="CL469"/>
      <c r="CM469">
        <v>1</v>
      </c>
      <c r="CN469" s="39">
        <v>1</v>
      </c>
      <c r="CO469"/>
    </row>
    <row r="470" spans="1:93" s="24" customFormat="1" x14ac:dyDescent="0.25">
      <c r="A470">
        <v>598</v>
      </c>
      <c r="B470" s="21">
        <v>43681</v>
      </c>
      <c r="C470">
        <v>322</v>
      </c>
      <c r="D470">
        <v>15</v>
      </c>
      <c r="E470" t="s">
        <v>280</v>
      </c>
      <c r="F470">
        <v>3</v>
      </c>
      <c r="G470">
        <v>1</v>
      </c>
      <c r="H470">
        <v>322</v>
      </c>
      <c r="I470" t="s">
        <v>281</v>
      </c>
      <c r="J470" s="22">
        <f>COUNTIF($C$36:C725,C470)</f>
        <v>8</v>
      </c>
      <c r="K470" s="23">
        <v>2</v>
      </c>
      <c r="L470">
        <f>--_xlfn.CONCAT(M470:N470)</f>
        <v>15</v>
      </c>
      <c r="M470" s="24">
        <v>1</v>
      </c>
      <c r="N470" s="24">
        <v>5</v>
      </c>
      <c r="AJ470" s="25">
        <v>4</v>
      </c>
      <c r="AK470" s="26">
        <v>7</v>
      </c>
      <c r="AL470" s="27"/>
      <c r="AM470" s="27"/>
      <c r="AN470" s="28"/>
      <c r="AO470" s="29"/>
      <c r="AP470" s="30">
        <v>1</v>
      </c>
      <c r="AQ470" s="27">
        <v>1</v>
      </c>
      <c r="AR470" s="31">
        <v>1</v>
      </c>
      <c r="AS470" s="29">
        <v>3</v>
      </c>
      <c r="AT470" s="30">
        <v>3</v>
      </c>
      <c r="AU470" s="25"/>
      <c r="AV470" s="27"/>
      <c r="AW470" s="31"/>
      <c r="AX470" s="29"/>
      <c r="AY470" s="32"/>
      <c r="AZ470" s="25"/>
      <c r="BA470" s="33">
        <v>4</v>
      </c>
      <c r="BB470" s="31">
        <v>1</v>
      </c>
      <c r="BC470" s="31">
        <v>8</v>
      </c>
      <c r="BD470" s="34">
        <f>--_xlfn.CONCAT(BB470:BC470)</f>
        <v>18</v>
      </c>
      <c r="BE470" s="26"/>
      <c r="BF470" s="26"/>
      <c r="BG470" s="26"/>
      <c r="BH470" s="27">
        <v>0</v>
      </c>
      <c r="BI470" s="27">
        <v>7</v>
      </c>
      <c r="BJ470" s="28">
        <f t="shared" si="63"/>
        <v>7</v>
      </c>
      <c r="BK470" s="32"/>
      <c r="BL470" s="32"/>
      <c r="BM470" s="35"/>
      <c r="BN470" s="29">
        <v>2</v>
      </c>
      <c r="BO470" s="25"/>
      <c r="BP470" s="36"/>
      <c r="BQ470" s="36"/>
      <c r="BR470" s="48">
        <v>33</v>
      </c>
      <c r="BS470" s="38" t="s">
        <v>141</v>
      </c>
      <c r="BT470" s="38" t="s">
        <v>86</v>
      </c>
      <c r="BU470" s="40" t="s">
        <v>142</v>
      </c>
      <c r="BV470" s="39" t="s">
        <v>143</v>
      </c>
      <c r="BW470" s="51">
        <v>18</v>
      </c>
      <c r="BX470" s="51" t="s">
        <v>110</v>
      </c>
      <c r="BY470" s="58" t="s">
        <v>155</v>
      </c>
      <c r="BZ470" s="39" t="s">
        <v>129</v>
      </c>
      <c r="CA470" s="40">
        <v>13</v>
      </c>
      <c r="CB470" s="40">
        <v>13</v>
      </c>
      <c r="CC470" s="40"/>
      <c r="CD470" s="40"/>
      <c r="CE470" s="40">
        <v>13</v>
      </c>
      <c r="CF470" s="40"/>
      <c r="CG470" s="40">
        <v>37</v>
      </c>
      <c r="CH470" s="40">
        <v>17</v>
      </c>
      <c r="CJ470"/>
      <c r="CK470" t="s">
        <v>130</v>
      </c>
      <c r="CL470"/>
      <c r="CM470">
        <v>1</v>
      </c>
      <c r="CN470" s="39">
        <v>1</v>
      </c>
      <c r="CO470"/>
    </row>
    <row r="471" spans="1:93" s="24" customFormat="1" x14ac:dyDescent="0.25">
      <c r="A471">
        <v>602</v>
      </c>
      <c r="B471" s="21">
        <v>43681</v>
      </c>
      <c r="C471">
        <v>322</v>
      </c>
      <c r="D471">
        <v>8</v>
      </c>
      <c r="E471" t="s">
        <v>280</v>
      </c>
      <c r="F471">
        <v>3</v>
      </c>
      <c r="G471">
        <v>1</v>
      </c>
      <c r="H471">
        <v>322</v>
      </c>
      <c r="I471" t="s">
        <v>281</v>
      </c>
      <c r="J471"/>
      <c r="K471"/>
      <c r="L471">
        <f>--_xlfn.CONCAT(M471:N471)</f>
        <v>8</v>
      </c>
      <c r="M471" s="24">
        <v>0</v>
      </c>
      <c r="N471" s="24">
        <v>8</v>
      </c>
      <c r="AJ471" s="25">
        <v>9</v>
      </c>
      <c r="AK471" s="26"/>
      <c r="AL471" s="27"/>
      <c r="AM471" s="27"/>
      <c r="AN471" s="28"/>
      <c r="AO471" s="29"/>
      <c r="AP471" s="30">
        <v>1</v>
      </c>
      <c r="AQ471" s="27">
        <v>6</v>
      </c>
      <c r="AR471" s="31">
        <v>1</v>
      </c>
      <c r="AS471" s="29">
        <v>6</v>
      </c>
      <c r="AT471" s="30">
        <v>6</v>
      </c>
      <c r="AU471" s="25"/>
      <c r="AV471" s="27"/>
      <c r="AW471" s="31"/>
      <c r="AX471" s="29"/>
      <c r="AY471" s="32"/>
      <c r="AZ471" s="25"/>
      <c r="BA471" s="33"/>
      <c r="BB471" s="31"/>
      <c r="BC471" s="31"/>
      <c r="BD471" s="34"/>
      <c r="BE471" s="26"/>
      <c r="BF471" s="26"/>
      <c r="BG471" s="26"/>
      <c r="BH471" s="27">
        <v>0</v>
      </c>
      <c r="BI471" s="27">
        <v>7</v>
      </c>
      <c r="BJ471" s="28">
        <f t="shared" si="63"/>
        <v>7</v>
      </c>
      <c r="BK471" s="32"/>
      <c r="BL471" s="32"/>
      <c r="BM471" s="35"/>
      <c r="BN471" s="29">
        <v>2</v>
      </c>
      <c r="BO471" s="25"/>
      <c r="BP471" s="36"/>
      <c r="BQ471" s="36"/>
      <c r="BR471" s="36">
        <v>37</v>
      </c>
      <c r="BU471" t="s">
        <v>201</v>
      </c>
      <c r="BV471" s="24" t="s">
        <v>202</v>
      </c>
      <c r="BZ471" s="39" t="s">
        <v>89</v>
      </c>
      <c r="CA471" s="40" t="s">
        <v>203</v>
      </c>
      <c r="CB471" s="40">
        <v>25</v>
      </c>
      <c r="CC471" s="40"/>
      <c r="CD471" s="40"/>
      <c r="CE471" s="40" t="s">
        <v>203</v>
      </c>
      <c r="CF471" s="40"/>
      <c r="CG471" s="40"/>
      <c r="CH471" s="40"/>
      <c r="CJ471" s="24" t="s">
        <v>203</v>
      </c>
      <c r="CK471"/>
      <c r="CL471"/>
      <c r="CM471">
        <v>1</v>
      </c>
      <c r="CN471" s="39">
        <v>1</v>
      </c>
      <c r="CO471"/>
    </row>
    <row r="472" spans="1:93" s="24" customFormat="1" x14ac:dyDescent="0.25">
      <c r="A472">
        <v>614</v>
      </c>
      <c r="B472" s="21">
        <v>43682</v>
      </c>
      <c r="C472">
        <v>338</v>
      </c>
      <c r="D472">
        <v>10</v>
      </c>
      <c r="E472" t="s">
        <v>280</v>
      </c>
      <c r="F472">
        <v>3</v>
      </c>
      <c r="G472">
        <v>1</v>
      </c>
      <c r="H472">
        <v>338</v>
      </c>
      <c r="I472" t="s">
        <v>307</v>
      </c>
      <c r="J472"/>
      <c r="K472"/>
      <c r="L472">
        <f>--_xlfn.CONCAT(M472:N472)</f>
        <v>10</v>
      </c>
      <c r="M472" s="24">
        <v>1</v>
      </c>
      <c r="N472" s="24">
        <v>0</v>
      </c>
      <c r="AJ472" s="25">
        <v>9</v>
      </c>
      <c r="AK472" s="26"/>
      <c r="AL472" s="27"/>
      <c r="AM472" s="27"/>
      <c r="AN472" s="28"/>
      <c r="AO472" s="29"/>
      <c r="AP472" s="30">
        <v>1</v>
      </c>
      <c r="AQ472" s="27">
        <v>5</v>
      </c>
      <c r="AR472" s="31">
        <v>1</v>
      </c>
      <c r="AS472" s="29">
        <v>5</v>
      </c>
      <c r="AT472" s="30">
        <v>5</v>
      </c>
      <c r="AU472" s="25"/>
      <c r="AV472" s="27"/>
      <c r="AW472" s="31"/>
      <c r="AX472" s="29"/>
      <c r="AY472" s="32"/>
      <c r="AZ472" s="25"/>
      <c r="BA472" s="33"/>
      <c r="BB472" s="31"/>
      <c r="BC472" s="31"/>
      <c r="BD472" s="34"/>
      <c r="BE472" s="26"/>
      <c r="BF472" s="26"/>
      <c r="BG472" s="26"/>
      <c r="BH472" s="27">
        <v>0</v>
      </c>
      <c r="BI472" s="27">
        <v>7</v>
      </c>
      <c r="BJ472" s="28">
        <f t="shared" si="63"/>
        <v>7</v>
      </c>
      <c r="BK472" s="32"/>
      <c r="BL472" s="32"/>
      <c r="BM472" s="35"/>
      <c r="BN472" s="29">
        <v>2</v>
      </c>
      <c r="BO472" s="25"/>
      <c r="BP472" s="36"/>
      <c r="BQ472" s="36"/>
      <c r="BR472" s="36">
        <v>37</v>
      </c>
      <c r="BU472" t="s">
        <v>201</v>
      </c>
      <c r="BV472" s="24" t="s">
        <v>202</v>
      </c>
      <c r="BZ472" s="39" t="s">
        <v>89</v>
      </c>
      <c r="CA472" s="40" t="s">
        <v>203</v>
      </c>
      <c r="CB472" s="40">
        <v>25</v>
      </c>
      <c r="CC472" s="40"/>
      <c r="CD472" s="40"/>
      <c r="CE472" s="40" t="s">
        <v>203</v>
      </c>
      <c r="CF472" s="40"/>
      <c r="CG472" s="40"/>
      <c r="CH472" s="40"/>
      <c r="CJ472" s="24" t="s">
        <v>203</v>
      </c>
      <c r="CK472"/>
      <c r="CL472"/>
      <c r="CM472">
        <v>1</v>
      </c>
      <c r="CN472" s="39">
        <v>1</v>
      </c>
      <c r="CO472"/>
    </row>
    <row r="473" spans="1:93" s="24" customFormat="1" x14ac:dyDescent="0.25">
      <c r="A473">
        <v>607</v>
      </c>
      <c r="B473" s="21">
        <v>43682</v>
      </c>
      <c r="C473">
        <v>333</v>
      </c>
      <c r="D473">
        <v>14</v>
      </c>
      <c r="E473" t="s">
        <v>280</v>
      </c>
      <c r="F473">
        <v>3</v>
      </c>
      <c r="G473">
        <v>1</v>
      </c>
      <c r="H473"/>
      <c r="I473" t="s">
        <v>303</v>
      </c>
      <c r="J473" s="22">
        <f>COUNTIF($C$52:C712,C473)</f>
        <v>6</v>
      </c>
      <c r="K473" s="23"/>
      <c r="L473">
        <f>--_xlfn.CONCAT(M473:N473)</f>
        <v>14</v>
      </c>
      <c r="M473" s="24">
        <v>1</v>
      </c>
      <c r="N473" s="24">
        <v>4</v>
      </c>
      <c r="AJ473" s="25">
        <v>4</v>
      </c>
      <c r="AK473" s="26">
        <v>7</v>
      </c>
      <c r="AL473" s="27"/>
      <c r="AM473" s="27"/>
      <c r="AN473" s="28"/>
      <c r="AO473" s="29"/>
      <c r="AP473" s="30">
        <v>1</v>
      </c>
      <c r="AQ473" s="27">
        <v>1</v>
      </c>
      <c r="AR473" s="31">
        <v>1</v>
      </c>
      <c r="AS473" s="29">
        <v>4</v>
      </c>
      <c r="AT473" s="30">
        <v>4</v>
      </c>
      <c r="AU473" s="25"/>
      <c r="AV473" s="27"/>
      <c r="AW473" s="31"/>
      <c r="AX473" s="29"/>
      <c r="AY473" s="32"/>
      <c r="AZ473" s="25"/>
      <c r="BA473" s="33">
        <v>4</v>
      </c>
      <c r="BB473" s="31">
        <v>3</v>
      </c>
      <c r="BC473" s="31">
        <v>1</v>
      </c>
      <c r="BD473" s="34">
        <f>--_xlfn.CONCAT(BB473:BC473)</f>
        <v>31</v>
      </c>
      <c r="BE473" s="26"/>
      <c r="BF473" s="26"/>
      <c r="BG473" s="26"/>
      <c r="BH473" s="27">
        <v>0</v>
      </c>
      <c r="BI473" s="27">
        <v>7</v>
      </c>
      <c r="BJ473" s="28">
        <f t="shared" si="63"/>
        <v>7</v>
      </c>
      <c r="BK473" s="32"/>
      <c r="BL473" s="32"/>
      <c r="BM473" s="35"/>
      <c r="BN473" s="29">
        <v>2</v>
      </c>
      <c r="BO473" s="25"/>
      <c r="BP473" s="36"/>
      <c r="BQ473" s="36"/>
      <c r="BR473" s="57">
        <v>33</v>
      </c>
      <c r="BS473" s="38" t="s">
        <v>141</v>
      </c>
      <c r="BT473" s="38" t="s">
        <v>86</v>
      </c>
      <c r="BU473" s="40" t="s">
        <v>142</v>
      </c>
      <c r="BV473" s="39" t="s">
        <v>143</v>
      </c>
      <c r="BW473" s="39">
        <v>31</v>
      </c>
      <c r="BX473" s="39"/>
      <c r="BY473" t="s">
        <v>154</v>
      </c>
      <c r="BZ473" s="39" t="s">
        <v>89</v>
      </c>
      <c r="CA473" s="40" t="s">
        <v>144</v>
      </c>
      <c r="CB473" s="40">
        <v>19</v>
      </c>
      <c r="CC473" s="40"/>
      <c r="CD473" s="40"/>
      <c r="CE473" s="40" t="s">
        <v>144</v>
      </c>
      <c r="CF473" s="40"/>
      <c r="CG473" s="40">
        <v>42</v>
      </c>
      <c r="CH473" s="40">
        <v>0</v>
      </c>
      <c r="CJ473"/>
      <c r="CK473"/>
      <c r="CL473"/>
      <c r="CM473">
        <v>1</v>
      </c>
      <c r="CN473" s="39">
        <v>2</v>
      </c>
      <c r="CO473"/>
    </row>
    <row r="474" spans="1:93" s="24" customFormat="1" x14ac:dyDescent="0.25">
      <c r="A474">
        <v>591</v>
      </c>
      <c r="B474" s="60">
        <v>43677</v>
      </c>
      <c r="C474" s="24">
        <v>317</v>
      </c>
      <c r="D474" s="24">
        <v>22</v>
      </c>
      <c r="E474" t="s">
        <v>308</v>
      </c>
      <c r="F474">
        <v>3</v>
      </c>
      <c r="G474">
        <v>1</v>
      </c>
      <c r="I474" s="24" t="s">
        <v>309</v>
      </c>
      <c r="J474" s="61">
        <f>COUNTIF($C$3:C507,C474)</f>
        <v>3</v>
      </c>
      <c r="K474" s="61"/>
      <c r="L474" s="24">
        <f>--_xlfn.CONCAT(M474:O474)</f>
        <v>22</v>
      </c>
      <c r="M474" s="24">
        <v>2</v>
      </c>
      <c r="N474" s="24">
        <v>2</v>
      </c>
      <c r="AJ474" s="25">
        <v>1</v>
      </c>
      <c r="AK474" s="26">
        <v>1</v>
      </c>
      <c r="AL474" s="27">
        <v>1</v>
      </c>
      <c r="AM474" s="27">
        <v>7</v>
      </c>
      <c r="AN474" s="28">
        <f>--_xlfn.CONCAT(AL474:AM474)</f>
        <v>17</v>
      </c>
      <c r="AO474" s="29">
        <v>3</v>
      </c>
      <c r="AP474" s="30">
        <v>1</v>
      </c>
      <c r="AQ474" s="27">
        <v>5</v>
      </c>
      <c r="AR474" s="31">
        <v>1</v>
      </c>
      <c r="AS474" s="29">
        <v>2</v>
      </c>
      <c r="AT474" s="30">
        <v>2</v>
      </c>
      <c r="AU474" s="25"/>
      <c r="AV474" s="27"/>
      <c r="AW474" s="31"/>
      <c r="AX474" s="29">
        <v>1</v>
      </c>
      <c r="AY474" s="32"/>
      <c r="AZ474" s="25"/>
      <c r="BA474" s="33">
        <v>1</v>
      </c>
      <c r="BB474" s="31">
        <v>2</v>
      </c>
      <c r="BC474" s="31"/>
      <c r="BD474" s="34">
        <f>--_xlfn.CONCAT(BB474:BC474)</f>
        <v>2</v>
      </c>
      <c r="BE474" s="26"/>
      <c r="BF474" s="26"/>
      <c r="BG474" s="26"/>
      <c r="BH474" s="27">
        <v>0</v>
      </c>
      <c r="BI474" s="27">
        <v>7</v>
      </c>
      <c r="BJ474" s="28">
        <f t="shared" si="63"/>
        <v>7</v>
      </c>
      <c r="BK474" s="32"/>
      <c r="BL474" s="32"/>
      <c r="BM474" s="35"/>
      <c r="BN474" s="29">
        <v>2</v>
      </c>
      <c r="BO474" s="25"/>
      <c r="BP474" s="36">
        <v>1</v>
      </c>
      <c r="BQ474" s="36">
        <v>2</v>
      </c>
      <c r="BR474" s="37">
        <f>--_xlfn.CONCAT(BP474:BQ474)</f>
        <v>12</v>
      </c>
      <c r="BU474" t="s">
        <v>117</v>
      </c>
      <c r="BV474" s="24" t="s">
        <v>118</v>
      </c>
      <c r="BW474" s="31">
        <v>2</v>
      </c>
      <c r="BX474" s="51" t="s">
        <v>110</v>
      </c>
      <c r="BY474" s="58" t="s">
        <v>302</v>
      </c>
      <c r="BZ474" s="39" t="s">
        <v>129</v>
      </c>
      <c r="CA474" s="40">
        <v>13</v>
      </c>
      <c r="CB474" s="40">
        <v>13</v>
      </c>
      <c r="CC474" s="40"/>
      <c r="CD474" s="40"/>
      <c r="CE474" s="40">
        <v>13</v>
      </c>
      <c r="CF474" s="40"/>
      <c r="CG474" s="40">
        <v>37</v>
      </c>
      <c r="CH474" s="40">
        <v>17</v>
      </c>
      <c r="CK474"/>
      <c r="CL474"/>
      <c r="CM474">
        <v>1</v>
      </c>
      <c r="CN474" s="40">
        <v>1</v>
      </c>
      <c r="CO474" s="41"/>
    </row>
    <row r="475" spans="1:93" s="24" customFormat="1" x14ac:dyDescent="0.25">
      <c r="A475">
        <v>593</v>
      </c>
      <c r="B475" s="60">
        <v>43677</v>
      </c>
      <c r="C475" s="24">
        <v>317</v>
      </c>
      <c r="D475" s="24">
        <v>6</v>
      </c>
      <c r="E475" t="s">
        <v>308</v>
      </c>
      <c r="F475">
        <v>3</v>
      </c>
      <c r="G475">
        <v>1</v>
      </c>
      <c r="H475" s="24">
        <v>317</v>
      </c>
      <c r="I475" s="24" t="s">
        <v>309</v>
      </c>
      <c r="J475" s="61">
        <f>COUNTIF($C$5:C506,C475)</f>
        <v>3</v>
      </c>
      <c r="K475" s="61">
        <v>2</v>
      </c>
      <c r="L475" s="24">
        <f>--_xlfn.CONCAT(M475:O475)</f>
        <v>6</v>
      </c>
      <c r="M475" s="24">
        <v>0</v>
      </c>
      <c r="N475" s="24">
        <v>6</v>
      </c>
      <c r="AJ475" s="25">
        <v>1</v>
      </c>
      <c r="AK475" s="26">
        <v>1</v>
      </c>
      <c r="AL475" s="27">
        <v>0</v>
      </c>
      <c r="AM475" s="27">
        <v>7</v>
      </c>
      <c r="AN475" s="28">
        <f>--_xlfn.CONCAT(AL475:AM475)</f>
        <v>7</v>
      </c>
      <c r="AO475" s="29">
        <v>3</v>
      </c>
      <c r="AP475" s="30">
        <v>1</v>
      </c>
      <c r="AQ475" s="27">
        <v>4</v>
      </c>
      <c r="AR475" s="31">
        <v>1</v>
      </c>
      <c r="AS475" s="29">
        <v>3</v>
      </c>
      <c r="AT475" s="30">
        <v>4</v>
      </c>
      <c r="AU475" s="25"/>
      <c r="AV475" s="27"/>
      <c r="AW475" s="31"/>
      <c r="AX475" s="29">
        <v>1</v>
      </c>
      <c r="AY475" s="32"/>
      <c r="AZ475" s="25"/>
      <c r="BA475" s="33"/>
      <c r="BB475" s="31">
        <v>2</v>
      </c>
      <c r="BC475" s="31"/>
      <c r="BD475" s="34">
        <f>--_xlfn.CONCAT(BB475:BC475)</f>
        <v>2</v>
      </c>
      <c r="BE475" s="26"/>
      <c r="BF475" s="26"/>
      <c r="BG475" s="26"/>
      <c r="BH475" s="27">
        <v>0</v>
      </c>
      <c r="BI475" s="27">
        <v>7</v>
      </c>
      <c r="BJ475" s="28">
        <f t="shared" si="63"/>
        <v>7</v>
      </c>
      <c r="BK475" s="32"/>
      <c r="BL475" s="32"/>
      <c r="BM475" s="35"/>
      <c r="BN475" s="29">
        <v>2</v>
      </c>
      <c r="BO475" s="25"/>
      <c r="BP475" s="36">
        <v>1</v>
      </c>
      <c r="BQ475" s="36">
        <v>2</v>
      </c>
      <c r="BR475" s="37">
        <f>--_xlfn.CONCAT(BP475:BQ475)</f>
        <v>12</v>
      </c>
      <c r="BU475" t="s">
        <v>117</v>
      </c>
      <c r="BV475" s="24" t="s">
        <v>118</v>
      </c>
      <c r="BW475" s="31">
        <v>2</v>
      </c>
      <c r="BX475" s="51" t="s">
        <v>110</v>
      </c>
      <c r="BY475" s="58" t="s">
        <v>302</v>
      </c>
      <c r="BZ475" s="39" t="s">
        <v>129</v>
      </c>
      <c r="CA475" s="40">
        <v>13</v>
      </c>
      <c r="CB475" s="40">
        <v>13</v>
      </c>
      <c r="CC475" s="40"/>
      <c r="CD475" s="40"/>
      <c r="CE475" s="40">
        <v>13</v>
      </c>
      <c r="CF475" s="40"/>
      <c r="CG475" s="40">
        <v>37</v>
      </c>
      <c r="CH475" s="40">
        <v>17</v>
      </c>
      <c r="CK475"/>
      <c r="CL475"/>
      <c r="CM475">
        <v>1</v>
      </c>
      <c r="CN475" s="40">
        <v>1</v>
      </c>
      <c r="CO475"/>
    </row>
    <row r="476" spans="1:93" s="24" customFormat="1" x14ac:dyDescent="0.25">
      <c r="A476">
        <v>277</v>
      </c>
      <c r="B476" s="21">
        <v>43668</v>
      </c>
      <c r="C476">
        <v>173</v>
      </c>
      <c r="D476">
        <v>11</v>
      </c>
      <c r="E476" t="s">
        <v>310</v>
      </c>
      <c r="F476">
        <v>3</v>
      </c>
      <c r="G476">
        <v>2</v>
      </c>
      <c r="H476">
        <v>173</v>
      </c>
      <c r="I476" t="s">
        <v>311</v>
      </c>
      <c r="J476" s="22">
        <f>COUNTIF($C$72:C695,C476)</f>
        <v>1</v>
      </c>
      <c r="K476" s="23">
        <v>1</v>
      </c>
      <c r="L476">
        <f>--_xlfn.CONCAT(M476:O476)</f>
        <v>11</v>
      </c>
      <c r="M476" s="24">
        <v>1</v>
      </c>
      <c r="N476" s="24">
        <v>1</v>
      </c>
      <c r="AJ476" s="25">
        <v>4</v>
      </c>
      <c r="AK476" s="26">
        <v>7</v>
      </c>
      <c r="AL476" s="27"/>
      <c r="AM476" s="27"/>
      <c r="AN476" s="28"/>
      <c r="AO476" s="29"/>
      <c r="AP476" s="30">
        <v>1</v>
      </c>
      <c r="AQ476" s="27">
        <v>7</v>
      </c>
      <c r="AR476" s="31">
        <v>6</v>
      </c>
      <c r="AS476" s="29">
        <v>1</v>
      </c>
      <c r="AT476" s="30">
        <v>6</v>
      </c>
      <c r="AU476" s="25"/>
      <c r="AV476" s="27"/>
      <c r="AW476" s="31"/>
      <c r="AX476" s="29"/>
      <c r="AY476" s="32"/>
      <c r="AZ476" s="25"/>
      <c r="BA476" s="33">
        <v>4</v>
      </c>
      <c r="BB476" s="31">
        <v>3</v>
      </c>
      <c r="BC476" s="31">
        <v>1</v>
      </c>
      <c r="BD476" s="34">
        <f>--_xlfn.CONCAT(BB476:BC476)</f>
        <v>31</v>
      </c>
      <c r="BE476" s="26"/>
      <c r="BF476" s="26"/>
      <c r="BG476" s="26"/>
      <c r="BH476" s="27">
        <v>0</v>
      </c>
      <c r="BI476" s="27">
        <v>7</v>
      </c>
      <c r="BJ476" s="28">
        <f t="shared" si="63"/>
        <v>7</v>
      </c>
      <c r="BK476" s="32"/>
      <c r="BL476" s="32"/>
      <c r="BM476" s="35"/>
      <c r="BN476" s="29">
        <v>2</v>
      </c>
      <c r="BO476" s="25"/>
      <c r="BP476" s="36"/>
      <c r="BQ476" s="36"/>
      <c r="BR476" s="57">
        <v>33</v>
      </c>
      <c r="BS476" s="38" t="s">
        <v>141</v>
      </c>
      <c r="BT476" s="38" t="s">
        <v>86</v>
      </c>
      <c r="BU476" s="40" t="s">
        <v>142</v>
      </c>
      <c r="BV476" s="39" t="s">
        <v>143</v>
      </c>
      <c r="BW476" s="39">
        <v>31</v>
      </c>
      <c r="BX476" s="39"/>
      <c r="BY476" t="s">
        <v>154</v>
      </c>
      <c r="BZ476" s="39" t="s">
        <v>89</v>
      </c>
      <c r="CA476" s="40" t="s">
        <v>144</v>
      </c>
      <c r="CB476" s="40">
        <v>19</v>
      </c>
      <c r="CC476" s="40"/>
      <c r="CD476" s="40"/>
      <c r="CE476" s="40" t="s">
        <v>144</v>
      </c>
      <c r="CF476" s="40"/>
      <c r="CG476" s="40">
        <v>42</v>
      </c>
      <c r="CH476" s="40">
        <v>0</v>
      </c>
      <c r="CJ476"/>
      <c r="CK476"/>
      <c r="CL476"/>
      <c r="CM476">
        <v>2</v>
      </c>
      <c r="CN476" s="40">
        <v>1</v>
      </c>
      <c r="CO476"/>
    </row>
    <row r="477" spans="1:93" s="24" customFormat="1" x14ac:dyDescent="0.25">
      <c r="A477">
        <v>566</v>
      </c>
      <c r="B477" s="21">
        <v>43675</v>
      </c>
      <c r="C477">
        <v>285</v>
      </c>
      <c r="D477">
        <v>4</v>
      </c>
      <c r="E477" t="s">
        <v>312</v>
      </c>
      <c r="F477">
        <v>3</v>
      </c>
      <c r="G477">
        <v>2</v>
      </c>
      <c r="H477">
        <v>285</v>
      </c>
      <c r="I477" t="s">
        <v>313</v>
      </c>
      <c r="J477" s="22">
        <f>COUNTIF($C$147:C649,C477)</f>
        <v>1</v>
      </c>
      <c r="K477" s="23">
        <v>1</v>
      </c>
      <c r="L477">
        <f>--_xlfn.CONCAT(M477:O477)</f>
        <v>4</v>
      </c>
      <c r="M477" s="24">
        <v>0</v>
      </c>
      <c r="N477" s="24">
        <v>4</v>
      </c>
      <c r="AJ477" s="25">
        <v>1</v>
      </c>
      <c r="AK477" s="26">
        <v>1</v>
      </c>
      <c r="AL477" s="27">
        <v>2</v>
      </c>
      <c r="AM477" s="27">
        <v>4</v>
      </c>
      <c r="AN477" s="28">
        <f>--_xlfn.CONCAT(AL477:AM477)</f>
        <v>24</v>
      </c>
      <c r="AO477" s="29">
        <v>3</v>
      </c>
      <c r="AP477" s="30">
        <v>1</v>
      </c>
      <c r="AQ477" s="27">
        <v>1</v>
      </c>
      <c r="AR477" s="31">
        <v>1</v>
      </c>
      <c r="AS477" s="29">
        <v>3</v>
      </c>
      <c r="AT477" s="30">
        <v>3</v>
      </c>
      <c r="AU477" s="25"/>
      <c r="AV477" s="27"/>
      <c r="AW477" s="31"/>
      <c r="AX477" s="29"/>
      <c r="AY477" s="32"/>
      <c r="AZ477" s="25"/>
      <c r="BA477" s="33"/>
      <c r="BB477" s="31"/>
      <c r="BC477" s="31"/>
      <c r="BD477" s="34"/>
      <c r="BE477" s="26"/>
      <c r="BF477" s="26"/>
      <c r="BG477" s="26"/>
      <c r="BH477" s="27">
        <v>0</v>
      </c>
      <c r="BI477" s="27">
        <v>7</v>
      </c>
      <c r="BJ477" s="28">
        <f t="shared" si="63"/>
        <v>7</v>
      </c>
      <c r="BK477" s="32"/>
      <c r="BL477" s="32"/>
      <c r="BM477" s="35"/>
      <c r="BN477" s="29">
        <v>2</v>
      </c>
      <c r="BO477" s="25"/>
      <c r="BP477" s="36"/>
      <c r="BQ477" s="36"/>
      <c r="BR477" s="59">
        <v>35</v>
      </c>
      <c r="BS477" s="27">
        <v>14</v>
      </c>
      <c r="BU477" t="s">
        <v>113</v>
      </c>
      <c r="BV477" s="24" t="s">
        <v>114</v>
      </c>
      <c r="BZ477" s="39" t="s">
        <v>89</v>
      </c>
      <c r="CA477" s="40" t="s">
        <v>115</v>
      </c>
      <c r="CB477" s="40">
        <v>20</v>
      </c>
      <c r="CC477" s="40"/>
      <c r="CD477" s="40"/>
      <c r="CE477" s="40" t="s">
        <v>115</v>
      </c>
      <c r="CF477" s="40"/>
      <c r="CG477" s="40">
        <v>43</v>
      </c>
      <c r="CH477" s="40">
        <v>0</v>
      </c>
      <c r="CI477"/>
      <c r="CJ477"/>
      <c r="CK477"/>
      <c r="CL477"/>
      <c r="CM477">
        <v>2</v>
      </c>
      <c r="CN477" s="40">
        <v>2</v>
      </c>
      <c r="CO477"/>
    </row>
    <row r="478" spans="1:93" s="24" customFormat="1" x14ac:dyDescent="0.25">
      <c r="A478">
        <v>628</v>
      </c>
      <c r="B478" s="21">
        <v>43647</v>
      </c>
      <c r="C478">
        <v>35</v>
      </c>
      <c r="D478">
        <v>3</v>
      </c>
      <c r="E478" t="s">
        <v>314</v>
      </c>
      <c r="F478">
        <v>3</v>
      </c>
      <c r="G478">
        <v>1</v>
      </c>
      <c r="H478">
        <v>35</v>
      </c>
      <c r="I478" t="s">
        <v>315</v>
      </c>
      <c r="J478" s="22">
        <f>COUNTIF($C$14:C754,C478)</f>
        <v>7</v>
      </c>
      <c r="K478" s="23">
        <v>1</v>
      </c>
      <c r="L478">
        <f>--_xlfn.CONCAT(M478:O478)</f>
        <v>3</v>
      </c>
      <c r="M478" s="24">
        <v>0</v>
      </c>
      <c r="N478" s="24">
        <v>3</v>
      </c>
      <c r="AJ478" s="25">
        <v>1</v>
      </c>
      <c r="AK478" s="26">
        <v>1</v>
      </c>
      <c r="AL478" s="27">
        <v>0</v>
      </c>
      <c r="AM478" s="27">
        <v>7</v>
      </c>
      <c r="AN478" s="28">
        <f>--_xlfn.CONCAT(AL478:AM478)</f>
        <v>7</v>
      </c>
      <c r="AO478" s="29">
        <v>2</v>
      </c>
      <c r="AP478" s="30">
        <v>1</v>
      </c>
      <c r="AQ478" s="27">
        <v>1</v>
      </c>
      <c r="AR478" s="31">
        <v>1</v>
      </c>
      <c r="AS478" s="29">
        <v>3</v>
      </c>
      <c r="AT478" s="30">
        <v>3</v>
      </c>
      <c r="AU478" s="25"/>
      <c r="AV478" s="27"/>
      <c r="AW478" s="31"/>
      <c r="AX478" s="29"/>
      <c r="AY478" s="32"/>
      <c r="AZ478" s="25"/>
      <c r="BA478" s="33"/>
      <c r="BB478" s="31"/>
      <c r="BC478" s="31"/>
      <c r="BD478" s="34"/>
      <c r="BE478" s="26"/>
      <c r="BF478" s="26"/>
      <c r="BG478" s="26"/>
      <c r="BH478" s="27">
        <v>0</v>
      </c>
      <c r="BI478" s="27">
        <v>7</v>
      </c>
      <c r="BJ478" s="28">
        <f t="shared" si="63"/>
        <v>7</v>
      </c>
      <c r="BK478" s="32"/>
      <c r="BL478" s="32"/>
      <c r="BM478" s="35"/>
      <c r="BN478" s="29">
        <v>2</v>
      </c>
      <c r="BO478" s="25"/>
      <c r="BP478" s="36"/>
      <c r="BQ478" s="36"/>
      <c r="BR478" s="59">
        <v>35</v>
      </c>
      <c r="BS478" s="27">
        <v>14</v>
      </c>
      <c r="BU478" t="s">
        <v>113</v>
      </c>
      <c r="BV478" s="24" t="s">
        <v>114</v>
      </c>
      <c r="BZ478" s="39" t="s">
        <v>89</v>
      </c>
      <c r="CA478" s="40" t="s">
        <v>115</v>
      </c>
      <c r="CB478" s="40">
        <v>20</v>
      </c>
      <c r="CC478" s="40"/>
      <c r="CD478" s="40"/>
      <c r="CE478" s="40" t="s">
        <v>115</v>
      </c>
      <c r="CF478" s="40"/>
      <c r="CG478" s="40">
        <v>43</v>
      </c>
      <c r="CH478" s="40">
        <v>0</v>
      </c>
      <c r="CI478"/>
      <c r="CJ478"/>
      <c r="CK478"/>
      <c r="CL478"/>
      <c r="CM478">
        <v>1</v>
      </c>
      <c r="CN478" s="40">
        <v>1</v>
      </c>
      <c r="CO478"/>
    </row>
    <row r="479" spans="1:93" s="24" customFormat="1" x14ac:dyDescent="0.25">
      <c r="A479">
        <v>664</v>
      </c>
      <c r="B479" s="21">
        <v>43691</v>
      </c>
      <c r="C479">
        <v>388</v>
      </c>
      <c r="D479">
        <v>10</v>
      </c>
      <c r="E479" t="s">
        <v>316</v>
      </c>
      <c r="F479">
        <v>3</v>
      </c>
      <c r="G479">
        <v>3</v>
      </c>
      <c r="H479">
        <v>388</v>
      </c>
      <c r="I479" t="s">
        <v>317</v>
      </c>
      <c r="J479" s="22">
        <f>COUNTIF($C$171:C598,C479)</f>
        <v>3</v>
      </c>
      <c r="K479" s="23">
        <v>2</v>
      </c>
      <c r="L479">
        <f>--_xlfn.CONCAT(M479:N479)</f>
        <v>10</v>
      </c>
      <c r="M479" s="24">
        <v>1</v>
      </c>
      <c r="N479" s="24">
        <v>0</v>
      </c>
      <c r="AJ479" s="25">
        <v>4</v>
      </c>
      <c r="AK479" s="26">
        <v>7</v>
      </c>
      <c r="AL479" s="27"/>
      <c r="AM479" s="27"/>
      <c r="AN479" s="28"/>
      <c r="AO479" s="29"/>
      <c r="AP479" s="30">
        <v>1</v>
      </c>
      <c r="AQ479" s="27">
        <v>1</v>
      </c>
      <c r="AR479" s="31">
        <v>1</v>
      </c>
      <c r="AS479" s="29">
        <v>3</v>
      </c>
      <c r="AT479" s="30">
        <v>3</v>
      </c>
      <c r="AU479" s="25"/>
      <c r="AV479" s="27"/>
      <c r="AW479" s="31"/>
      <c r="AX479" s="29"/>
      <c r="AY479" s="32"/>
      <c r="AZ479" s="25"/>
      <c r="BA479" s="33">
        <v>4</v>
      </c>
      <c r="BB479" s="31">
        <v>1</v>
      </c>
      <c r="BC479" s="31">
        <v>6</v>
      </c>
      <c r="BD479" s="34">
        <f>--_xlfn.CONCAT(BB479:BC479)</f>
        <v>16</v>
      </c>
      <c r="BE479" s="26"/>
      <c r="BF479" s="26"/>
      <c r="BG479" s="26"/>
      <c r="BH479" s="27">
        <v>0</v>
      </c>
      <c r="BI479" s="27">
        <v>7</v>
      </c>
      <c r="BJ479" s="28">
        <f t="shared" si="63"/>
        <v>7</v>
      </c>
      <c r="BK479" s="32"/>
      <c r="BL479" s="32"/>
      <c r="BM479" s="35"/>
      <c r="BN479" s="29">
        <v>2</v>
      </c>
      <c r="BO479" s="25"/>
      <c r="BP479" s="36"/>
      <c r="BQ479" s="36"/>
      <c r="BR479" s="57">
        <v>33</v>
      </c>
      <c r="BS479" s="38" t="s">
        <v>141</v>
      </c>
      <c r="BT479" s="38" t="s">
        <v>86</v>
      </c>
      <c r="BU479" s="40" t="s">
        <v>142</v>
      </c>
      <c r="BV479" s="39" t="s">
        <v>143</v>
      </c>
      <c r="BW479" s="36">
        <v>16</v>
      </c>
      <c r="BX479" s="36" t="s">
        <v>178</v>
      </c>
      <c r="BY479" s="63" t="s">
        <v>272</v>
      </c>
      <c r="BZ479" s="39" t="s">
        <v>89</v>
      </c>
      <c r="CA479" s="40" t="s">
        <v>144</v>
      </c>
      <c r="CB479" s="40">
        <v>19</v>
      </c>
      <c r="CC479" s="40"/>
      <c r="CD479" s="40"/>
      <c r="CE479" s="40" t="s">
        <v>144</v>
      </c>
      <c r="CF479" s="40"/>
      <c r="CG479" s="40">
        <v>42</v>
      </c>
      <c r="CH479" s="40">
        <v>0</v>
      </c>
      <c r="CJ479"/>
      <c r="CK479"/>
      <c r="CL479"/>
      <c r="CM479">
        <v>3</v>
      </c>
      <c r="CN479" s="40">
        <v>1</v>
      </c>
      <c r="CO479"/>
    </row>
    <row r="480" spans="1:93" s="24" customFormat="1" x14ac:dyDescent="0.25">
      <c r="A480">
        <v>793</v>
      </c>
      <c r="B480" s="21">
        <v>43696</v>
      </c>
      <c r="C480">
        <v>444</v>
      </c>
      <c r="D480">
        <v>9</v>
      </c>
      <c r="E480" t="s">
        <v>284</v>
      </c>
      <c r="F480">
        <v>3</v>
      </c>
      <c r="G480">
        <v>3</v>
      </c>
      <c r="H480"/>
      <c r="I480" t="s">
        <v>285</v>
      </c>
      <c r="J480" s="22">
        <f>COUNTIF($C$131:C639,C480)</f>
        <v>23</v>
      </c>
      <c r="K480" s="23"/>
      <c r="L480">
        <f>--_xlfn.CONCAT(M480:N480)</f>
        <v>9</v>
      </c>
      <c r="M480" s="24">
        <v>0</v>
      </c>
      <c r="N480" s="24">
        <v>9</v>
      </c>
      <c r="AJ480" s="25">
        <v>4</v>
      </c>
      <c r="AK480" s="26">
        <v>7</v>
      </c>
      <c r="AL480" s="27"/>
      <c r="AM480" s="27"/>
      <c r="AN480" s="28"/>
      <c r="AO480" s="29"/>
      <c r="AP480" s="30">
        <v>1</v>
      </c>
      <c r="AQ480" s="27">
        <v>1</v>
      </c>
      <c r="AR480" s="31">
        <v>1</v>
      </c>
      <c r="AS480" s="29">
        <v>3</v>
      </c>
      <c r="AT480" s="30">
        <v>7</v>
      </c>
      <c r="AU480" s="25"/>
      <c r="AV480" s="27"/>
      <c r="AW480" s="31"/>
      <c r="AX480" s="29"/>
      <c r="AY480" s="32"/>
      <c r="AZ480" s="25"/>
      <c r="BA480" s="33">
        <v>4</v>
      </c>
      <c r="BB480" s="31">
        <v>3</v>
      </c>
      <c r="BC480" s="31">
        <v>6</v>
      </c>
      <c r="BD480" s="34">
        <f>--_xlfn.CONCAT(BB480:BC480)</f>
        <v>36</v>
      </c>
      <c r="BE480" s="26"/>
      <c r="BF480" s="26"/>
      <c r="BG480" s="26"/>
      <c r="BH480" s="27">
        <v>0</v>
      </c>
      <c r="BI480" s="27">
        <v>7</v>
      </c>
      <c r="BJ480" s="28">
        <f t="shared" si="63"/>
        <v>7</v>
      </c>
      <c r="BK480" s="32"/>
      <c r="BL480" s="32"/>
      <c r="BM480" s="35"/>
      <c r="BN480" s="29">
        <v>2</v>
      </c>
      <c r="BO480" s="25"/>
      <c r="BP480" s="36"/>
      <c r="BQ480" s="36"/>
      <c r="BR480" s="57">
        <v>33</v>
      </c>
      <c r="BS480" s="38" t="s">
        <v>141</v>
      </c>
      <c r="BT480" s="38" t="s">
        <v>86</v>
      </c>
      <c r="BU480" s="40" t="s">
        <v>142</v>
      </c>
      <c r="BV480" s="39" t="s">
        <v>143</v>
      </c>
      <c r="BW480" s="36">
        <v>36</v>
      </c>
      <c r="BX480" s="36" t="s">
        <v>178</v>
      </c>
      <c r="BY480" s="63" t="s">
        <v>273</v>
      </c>
      <c r="BZ480" s="39" t="s">
        <v>89</v>
      </c>
      <c r="CA480" s="40" t="s">
        <v>144</v>
      </c>
      <c r="CB480" s="40">
        <v>19</v>
      </c>
      <c r="CC480" s="40"/>
      <c r="CD480" s="40"/>
      <c r="CE480" s="40" t="s">
        <v>144</v>
      </c>
      <c r="CF480" s="40"/>
      <c r="CG480" s="40">
        <v>42</v>
      </c>
      <c r="CH480" s="40">
        <v>0</v>
      </c>
      <c r="CJ480"/>
      <c r="CK480"/>
      <c r="CL480"/>
      <c r="CM480">
        <v>3</v>
      </c>
      <c r="CN480" s="40">
        <v>1</v>
      </c>
      <c r="CO480"/>
    </row>
    <row r="481" spans="1:93" s="24" customFormat="1" x14ac:dyDescent="0.25">
      <c r="A481">
        <v>789</v>
      </c>
      <c r="B481" s="21">
        <v>43696</v>
      </c>
      <c r="C481">
        <v>444</v>
      </c>
      <c r="D481">
        <v>7</v>
      </c>
      <c r="E481" t="s">
        <v>284</v>
      </c>
      <c r="F481">
        <v>3</v>
      </c>
      <c r="G481">
        <v>3</v>
      </c>
      <c r="H481">
        <v>444</v>
      </c>
      <c r="I481" t="s">
        <v>285</v>
      </c>
      <c r="J481" s="22">
        <f>COUNTIF($C$168:C632,C481)</f>
        <v>23</v>
      </c>
      <c r="K481" s="23">
        <v>6</v>
      </c>
      <c r="L481">
        <f>--_xlfn.CONCAT(M481:N481)</f>
        <v>7</v>
      </c>
      <c r="M481" s="24">
        <v>0</v>
      </c>
      <c r="N481" s="24">
        <v>7</v>
      </c>
      <c r="AJ481" s="25">
        <v>1</v>
      </c>
      <c r="AK481" s="26">
        <v>1</v>
      </c>
      <c r="AL481" s="27">
        <v>0</v>
      </c>
      <c r="AM481" s="27">
        <v>7</v>
      </c>
      <c r="AN481" s="28">
        <f>--_xlfn.CONCAT(AL481:AM481)</f>
        <v>7</v>
      </c>
      <c r="AO481" s="29">
        <v>3</v>
      </c>
      <c r="AP481" s="30">
        <v>1</v>
      </c>
      <c r="AQ481" s="27">
        <v>7</v>
      </c>
      <c r="AR481" s="31">
        <v>1</v>
      </c>
      <c r="AS481" s="29">
        <v>7</v>
      </c>
      <c r="AT481" s="30">
        <v>7</v>
      </c>
      <c r="AU481" s="25"/>
      <c r="AV481" s="27"/>
      <c r="AW481" s="31"/>
      <c r="AX481" s="29">
        <v>1</v>
      </c>
      <c r="AY481" s="32"/>
      <c r="AZ481" s="25"/>
      <c r="BA481" s="33">
        <v>8</v>
      </c>
      <c r="BB481" s="31"/>
      <c r="BC481" s="31"/>
      <c r="BD481" s="34"/>
      <c r="BE481" s="26"/>
      <c r="BF481" s="26"/>
      <c r="BG481" s="26"/>
      <c r="BH481" s="27">
        <v>0</v>
      </c>
      <c r="BI481" s="27">
        <v>7</v>
      </c>
      <c r="BJ481" s="28">
        <f t="shared" si="63"/>
        <v>7</v>
      </c>
      <c r="BK481" s="32"/>
      <c r="BL481" s="32"/>
      <c r="BM481" s="35"/>
      <c r="BN481" s="29">
        <v>2</v>
      </c>
      <c r="BO481" s="25"/>
      <c r="BP481" s="36"/>
      <c r="BQ481" s="36"/>
      <c r="BR481" s="59">
        <v>35</v>
      </c>
      <c r="BS481" s="27">
        <v>14</v>
      </c>
      <c r="BU481" t="s">
        <v>113</v>
      </c>
      <c r="BV481" s="24" t="s">
        <v>114</v>
      </c>
      <c r="BZ481" s="39" t="s">
        <v>89</v>
      </c>
      <c r="CA481" s="40" t="s">
        <v>115</v>
      </c>
      <c r="CB481" s="40">
        <v>20</v>
      </c>
      <c r="CC481" s="40"/>
      <c r="CD481" s="40"/>
      <c r="CE481" s="40" t="s">
        <v>115</v>
      </c>
      <c r="CF481" s="40"/>
      <c r="CG481" s="40">
        <v>43</v>
      </c>
      <c r="CH481" s="40">
        <v>0</v>
      </c>
      <c r="CI481"/>
      <c r="CJ481"/>
      <c r="CK481"/>
      <c r="CL481"/>
      <c r="CM481">
        <v>3</v>
      </c>
      <c r="CN481" s="40">
        <v>1</v>
      </c>
      <c r="CO481"/>
    </row>
    <row r="482" spans="1:93" s="24" customFormat="1" x14ac:dyDescent="0.25">
      <c r="A482" s="40">
        <v>771</v>
      </c>
      <c r="B482" s="44">
        <v>43696</v>
      </c>
      <c r="C482" s="40">
        <v>444</v>
      </c>
      <c r="D482" s="40">
        <v>10</v>
      </c>
      <c r="E482" s="40" t="s">
        <v>284</v>
      </c>
      <c r="F482">
        <v>3</v>
      </c>
      <c r="G482">
        <v>3</v>
      </c>
      <c r="H482" s="40"/>
      <c r="I482" s="40" t="s">
        <v>285</v>
      </c>
      <c r="J482" s="45">
        <f>COUNTIF($C$156:C607,C482)</f>
        <v>23</v>
      </c>
      <c r="K482" s="46"/>
      <c r="L482" s="40">
        <f>--_xlfn.CONCAT(M482:N482)</f>
        <v>10</v>
      </c>
      <c r="M482" s="39">
        <v>1</v>
      </c>
      <c r="N482" s="39">
        <v>0</v>
      </c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  <c r="AE482" s="39"/>
      <c r="AF482" s="39"/>
      <c r="AG482" s="39"/>
      <c r="AH482" s="39"/>
      <c r="AI482" s="39"/>
      <c r="AJ482" s="47">
        <v>4</v>
      </c>
      <c r="AK482" s="48"/>
      <c r="AL482" s="38"/>
      <c r="AM482" s="38"/>
      <c r="AN482" s="49"/>
      <c r="AO482" s="36"/>
      <c r="AP482" s="50">
        <v>1</v>
      </c>
      <c r="AQ482" s="38">
        <v>1</v>
      </c>
      <c r="AR482" s="51">
        <v>1</v>
      </c>
      <c r="AS482" s="36">
        <v>7</v>
      </c>
      <c r="AT482" s="50">
        <v>3</v>
      </c>
      <c r="AU482" s="47"/>
      <c r="AV482" s="38"/>
      <c r="AW482" s="51"/>
      <c r="AX482" s="36">
        <v>1</v>
      </c>
      <c r="AY482" s="52"/>
      <c r="AZ482" s="47"/>
      <c r="BA482" s="53">
        <v>8</v>
      </c>
      <c r="BB482" s="51"/>
      <c r="BC482" s="51"/>
      <c r="BD482" s="54"/>
      <c r="BE482" s="48"/>
      <c r="BF482" s="48"/>
      <c r="BG482" s="48"/>
      <c r="BH482" s="38">
        <v>0</v>
      </c>
      <c r="BI482" s="38">
        <v>7</v>
      </c>
      <c r="BJ482" s="49">
        <f t="shared" si="63"/>
        <v>7</v>
      </c>
      <c r="BK482" s="52"/>
      <c r="BL482" s="52"/>
      <c r="BM482" s="55"/>
      <c r="BN482" s="36">
        <v>2</v>
      </c>
      <c r="BO482" s="47"/>
      <c r="BP482" s="36"/>
      <c r="BQ482" s="36"/>
      <c r="BR482" s="56">
        <v>36</v>
      </c>
      <c r="BS482" s="38">
        <v>13</v>
      </c>
      <c r="BT482" s="39" t="s">
        <v>98</v>
      </c>
      <c r="BU482" s="40" t="s">
        <v>101</v>
      </c>
      <c r="BV482" s="39" t="s">
        <v>102</v>
      </c>
      <c r="BW482" s="39"/>
      <c r="BX482" s="39"/>
      <c r="BY482" s="39"/>
      <c r="BZ482" s="39" t="s">
        <v>103</v>
      </c>
      <c r="CA482" s="40" t="s">
        <v>104</v>
      </c>
      <c r="CB482" s="40">
        <v>28</v>
      </c>
      <c r="CC482" s="40"/>
      <c r="CD482" s="40"/>
      <c r="CE482" s="40" t="s">
        <v>104</v>
      </c>
      <c r="CF482" s="40"/>
      <c r="CG482" s="40"/>
      <c r="CH482" s="40"/>
      <c r="CI482" s="40"/>
      <c r="CJ482" s="40"/>
      <c r="CK482" s="40"/>
      <c r="CL482"/>
      <c r="CM482">
        <v>3</v>
      </c>
      <c r="CN482" s="40">
        <v>1</v>
      </c>
      <c r="CO482"/>
    </row>
    <row r="483" spans="1:93" s="24" customFormat="1" x14ac:dyDescent="0.25">
      <c r="A483">
        <v>73</v>
      </c>
      <c r="B483" s="21">
        <v>43661</v>
      </c>
      <c r="C483">
        <v>128</v>
      </c>
      <c r="D483">
        <v>6</v>
      </c>
      <c r="E483" t="s">
        <v>304</v>
      </c>
      <c r="F483">
        <v>3</v>
      </c>
      <c r="G483">
        <v>1</v>
      </c>
      <c r="H483"/>
      <c r="I483" t="s">
        <v>305</v>
      </c>
      <c r="J483" s="22">
        <f>COUNTIF($C$157:C613,C483)</f>
        <v>9</v>
      </c>
      <c r="K483" s="23"/>
      <c r="L483">
        <f>--_xlfn.CONCAT(M483:O483)</f>
        <v>6</v>
      </c>
      <c r="M483" s="24">
        <v>0</v>
      </c>
      <c r="N483" s="24">
        <v>6</v>
      </c>
      <c r="AJ483" s="25">
        <v>1</v>
      </c>
      <c r="AK483" s="26">
        <v>1</v>
      </c>
      <c r="AL483" s="27">
        <v>0</v>
      </c>
      <c r="AM483" s="27">
        <v>7</v>
      </c>
      <c r="AN483" s="28">
        <f>--_xlfn.CONCAT(AL483:AM483)</f>
        <v>7</v>
      </c>
      <c r="AO483" s="29">
        <v>3</v>
      </c>
      <c r="AP483" s="30">
        <v>1</v>
      </c>
      <c r="AQ483" s="27">
        <v>6</v>
      </c>
      <c r="AR483" s="31">
        <v>1</v>
      </c>
      <c r="AS483" s="29">
        <v>4</v>
      </c>
      <c r="AT483" s="30">
        <v>4</v>
      </c>
      <c r="AU483" s="25"/>
      <c r="AV483" s="27"/>
      <c r="AW483" s="31"/>
      <c r="AX483" s="29"/>
      <c r="AY483" s="32"/>
      <c r="AZ483" s="25"/>
      <c r="BA483" s="33"/>
      <c r="BB483" s="31"/>
      <c r="BC483" s="31"/>
      <c r="BD483" s="34"/>
      <c r="BE483" s="26"/>
      <c r="BF483" s="26"/>
      <c r="BG483" s="26"/>
      <c r="BH483" s="27">
        <v>0</v>
      </c>
      <c r="BI483" s="27">
        <v>7</v>
      </c>
      <c r="BJ483" s="28">
        <f t="shared" si="63"/>
        <v>7</v>
      </c>
      <c r="BK483" s="32"/>
      <c r="BL483" s="32"/>
      <c r="BM483" s="35"/>
      <c r="BN483" s="29">
        <v>2</v>
      </c>
      <c r="BO483" s="25"/>
      <c r="BP483" s="36">
        <v>1</v>
      </c>
      <c r="BQ483" s="36">
        <v>6</v>
      </c>
      <c r="BR483" s="37">
        <f>--_xlfn.CONCAT(BP483:BQ483)</f>
        <v>16</v>
      </c>
      <c r="BS483" s="38">
        <v>9</v>
      </c>
      <c r="BT483" s="38" t="s">
        <v>86</v>
      </c>
      <c r="BU483" s="40" t="s">
        <v>127</v>
      </c>
      <c r="BV483" s="39" t="s">
        <v>128</v>
      </c>
      <c r="BW483" s="39"/>
      <c r="BX483" s="39"/>
      <c r="BY483" s="39"/>
      <c r="BZ483" s="39" t="s">
        <v>89</v>
      </c>
      <c r="CA483" s="40">
        <v>15</v>
      </c>
      <c r="CB483" s="40">
        <v>16</v>
      </c>
      <c r="CC483" s="40"/>
      <c r="CD483" s="40"/>
      <c r="CE483" s="40">
        <v>15</v>
      </c>
      <c r="CF483" s="40"/>
      <c r="CG483" s="40">
        <v>39</v>
      </c>
      <c r="CH483" s="40">
        <v>18</v>
      </c>
      <c r="CJ483"/>
      <c r="CK483"/>
      <c r="CL483"/>
      <c r="CM483">
        <v>1</v>
      </c>
      <c r="CN483" s="39">
        <v>1</v>
      </c>
    </row>
    <row r="484" spans="1:93" s="24" customFormat="1" x14ac:dyDescent="0.25">
      <c r="A484">
        <v>80</v>
      </c>
      <c r="B484" s="21">
        <v>43653</v>
      </c>
      <c r="C484">
        <v>131</v>
      </c>
      <c r="D484">
        <v>13</v>
      </c>
      <c r="E484" t="s">
        <v>293</v>
      </c>
      <c r="F484">
        <v>3</v>
      </c>
      <c r="G484">
        <v>1</v>
      </c>
      <c r="H484">
        <v>131</v>
      </c>
      <c r="I484" t="s">
        <v>294</v>
      </c>
      <c r="J484" s="22">
        <f>COUNTIF($C$168:C606,C484)</f>
        <v>14</v>
      </c>
      <c r="K484" s="23">
        <v>1</v>
      </c>
      <c r="L484">
        <f>--_xlfn.CONCAT(M484:O484)</f>
        <v>13</v>
      </c>
      <c r="M484" s="24">
        <v>1</v>
      </c>
      <c r="N484" s="24">
        <v>3</v>
      </c>
      <c r="AJ484" s="25">
        <v>4</v>
      </c>
      <c r="AK484" s="26">
        <v>7</v>
      </c>
      <c r="AL484" s="27"/>
      <c r="AM484" s="27"/>
      <c r="AN484" s="28"/>
      <c r="AO484" s="29"/>
      <c r="AP484" s="30">
        <v>1</v>
      </c>
      <c r="AQ484" s="27">
        <v>6</v>
      </c>
      <c r="AR484" s="31">
        <v>6</v>
      </c>
      <c r="AS484" s="29">
        <v>3</v>
      </c>
      <c r="AT484" s="30">
        <v>1</v>
      </c>
      <c r="AU484" s="25"/>
      <c r="AV484" s="27"/>
      <c r="AW484" s="31"/>
      <c r="AX484" s="29"/>
      <c r="AY484" s="32"/>
      <c r="AZ484" s="25"/>
      <c r="BA484" s="33">
        <v>4</v>
      </c>
      <c r="BB484" s="31">
        <v>3</v>
      </c>
      <c r="BC484" s="31">
        <v>1</v>
      </c>
      <c r="BD484" s="34">
        <f>--_xlfn.CONCAT(BB484:BC484)</f>
        <v>31</v>
      </c>
      <c r="BE484" s="26"/>
      <c r="BF484" s="26"/>
      <c r="BG484" s="26"/>
      <c r="BH484" s="27">
        <v>0</v>
      </c>
      <c r="BI484" s="27">
        <v>7</v>
      </c>
      <c r="BJ484" s="28">
        <f t="shared" si="63"/>
        <v>7</v>
      </c>
      <c r="BK484" s="32"/>
      <c r="BL484" s="32"/>
      <c r="BM484" s="35"/>
      <c r="BN484" s="29">
        <v>2</v>
      </c>
      <c r="BO484" s="25"/>
      <c r="BP484" s="36"/>
      <c r="BQ484" s="36"/>
      <c r="BR484" s="57">
        <v>33</v>
      </c>
      <c r="BS484" s="38" t="s">
        <v>141</v>
      </c>
      <c r="BT484" s="38" t="s">
        <v>86</v>
      </c>
      <c r="BU484" s="40" t="s">
        <v>142</v>
      </c>
      <c r="BV484" s="39" t="s">
        <v>143</v>
      </c>
      <c r="BW484" s="39">
        <v>31</v>
      </c>
      <c r="BX484" s="39"/>
      <c r="BY484" t="s">
        <v>154</v>
      </c>
      <c r="BZ484" s="39" t="s">
        <v>89</v>
      </c>
      <c r="CA484" s="40" t="s">
        <v>144</v>
      </c>
      <c r="CB484" s="40">
        <v>19</v>
      </c>
      <c r="CC484" s="40"/>
      <c r="CD484" s="40"/>
      <c r="CE484" s="40" t="s">
        <v>144</v>
      </c>
      <c r="CF484" s="40"/>
      <c r="CG484" s="40">
        <v>42</v>
      </c>
      <c r="CH484" s="40">
        <v>0</v>
      </c>
      <c r="CJ484"/>
      <c r="CK484"/>
      <c r="CL484"/>
      <c r="CM484">
        <v>1</v>
      </c>
      <c r="CN484" s="39">
        <v>1</v>
      </c>
      <c r="CO484" s="39"/>
    </row>
    <row r="485" spans="1:93" s="24" customFormat="1" x14ac:dyDescent="0.25">
      <c r="A485">
        <v>83</v>
      </c>
      <c r="B485" s="21">
        <v>43661</v>
      </c>
      <c r="C485">
        <v>131</v>
      </c>
      <c r="D485">
        <v>4</v>
      </c>
      <c r="E485" t="s">
        <v>293</v>
      </c>
      <c r="F485">
        <v>3</v>
      </c>
      <c r="G485">
        <v>1</v>
      </c>
      <c r="H485">
        <v>131</v>
      </c>
      <c r="I485" t="s">
        <v>294</v>
      </c>
      <c r="J485" s="22">
        <f>COUNTIF($C$169:C635,C485)</f>
        <v>14</v>
      </c>
      <c r="K485" s="23">
        <v>3</v>
      </c>
      <c r="L485">
        <f>--_xlfn.CONCAT(M485:N485)</f>
        <v>4</v>
      </c>
      <c r="M485" s="24">
        <v>0</v>
      </c>
      <c r="N485" s="24">
        <v>4</v>
      </c>
      <c r="AJ485" s="25">
        <v>1</v>
      </c>
      <c r="AK485" s="26">
        <v>1</v>
      </c>
      <c r="AL485" s="27">
        <v>0</v>
      </c>
      <c r="AM485" s="27">
        <v>7</v>
      </c>
      <c r="AN485" s="28">
        <f>--_xlfn.CONCAT(AL485:AM485)</f>
        <v>7</v>
      </c>
      <c r="AO485" s="29">
        <v>3</v>
      </c>
      <c r="AP485" s="30">
        <v>1</v>
      </c>
      <c r="AQ485" s="27">
        <v>4</v>
      </c>
      <c r="AR485" s="31">
        <v>1</v>
      </c>
      <c r="AS485" s="29">
        <v>4</v>
      </c>
      <c r="AT485" s="30">
        <v>4</v>
      </c>
      <c r="AU485" s="25"/>
      <c r="AV485" s="27"/>
      <c r="AW485" s="31"/>
      <c r="AX485" s="29"/>
      <c r="AY485" s="32"/>
      <c r="AZ485" s="25"/>
      <c r="BA485" s="33"/>
      <c r="BB485" s="31"/>
      <c r="BC485" s="31"/>
      <c r="BD485" s="34"/>
      <c r="BE485" s="26"/>
      <c r="BF485" s="26"/>
      <c r="BG485" s="26"/>
      <c r="BH485" s="27">
        <v>0</v>
      </c>
      <c r="BI485" s="27">
        <v>7</v>
      </c>
      <c r="BJ485" s="28">
        <f t="shared" si="63"/>
        <v>7</v>
      </c>
      <c r="BK485" s="32"/>
      <c r="BL485" s="32"/>
      <c r="BM485" s="35"/>
      <c r="BN485" s="29">
        <v>2</v>
      </c>
      <c r="BO485" s="25"/>
      <c r="BP485" s="36"/>
      <c r="BQ485" s="36"/>
      <c r="BR485" s="59">
        <v>35</v>
      </c>
      <c r="BS485" s="27">
        <v>14</v>
      </c>
      <c r="BU485" t="s">
        <v>113</v>
      </c>
      <c r="BV485" s="24" t="s">
        <v>114</v>
      </c>
      <c r="BZ485" s="39" t="s">
        <v>89</v>
      </c>
      <c r="CA485" s="40" t="s">
        <v>115</v>
      </c>
      <c r="CB485" s="40">
        <v>20</v>
      </c>
      <c r="CC485" s="40"/>
      <c r="CD485" s="40"/>
      <c r="CE485" s="40" t="s">
        <v>115</v>
      </c>
      <c r="CF485" s="40"/>
      <c r="CG485" s="40">
        <v>43</v>
      </c>
      <c r="CH485" s="40">
        <v>0</v>
      </c>
      <c r="CI485"/>
      <c r="CJ485"/>
      <c r="CK485"/>
      <c r="CL485"/>
      <c r="CM485">
        <v>1</v>
      </c>
      <c r="CN485" s="39">
        <v>1</v>
      </c>
      <c r="CO485" s="39"/>
    </row>
    <row r="486" spans="1:93" s="24" customFormat="1" x14ac:dyDescent="0.25">
      <c r="A486">
        <v>81</v>
      </c>
      <c r="B486" s="21">
        <v>43653</v>
      </c>
      <c r="C486">
        <v>131</v>
      </c>
      <c r="D486">
        <v>20</v>
      </c>
      <c r="E486" t="s">
        <v>293</v>
      </c>
      <c r="F486">
        <v>3</v>
      </c>
      <c r="G486">
        <v>1</v>
      </c>
      <c r="H486"/>
      <c r="I486" t="s">
        <v>294</v>
      </c>
      <c r="J486" s="22">
        <f>COUNTIF($C$175:C592,C486)</f>
        <v>13</v>
      </c>
      <c r="K486" s="23"/>
      <c r="L486">
        <f t="shared" ref="L486:L492" si="67">--_xlfn.CONCAT(M486:O486)</f>
        <v>20</v>
      </c>
      <c r="M486" s="24">
        <v>2</v>
      </c>
      <c r="N486" s="24">
        <v>0</v>
      </c>
      <c r="AJ486" s="25">
        <v>4</v>
      </c>
      <c r="AK486" s="26"/>
      <c r="AL486" s="27"/>
      <c r="AM486" s="27"/>
      <c r="AN486" s="28"/>
      <c r="AO486" s="29"/>
      <c r="AP486" s="30">
        <v>1</v>
      </c>
      <c r="AQ486" s="27">
        <v>1</v>
      </c>
      <c r="AR486" s="31">
        <v>1</v>
      </c>
      <c r="AS486" s="29">
        <v>3</v>
      </c>
      <c r="AT486" s="30">
        <v>7</v>
      </c>
      <c r="AU486" s="25"/>
      <c r="AV486" s="27"/>
      <c r="AW486" s="31"/>
      <c r="AX486" s="29"/>
      <c r="AY486" s="32"/>
      <c r="AZ486" s="25"/>
      <c r="BA486" s="33">
        <v>5</v>
      </c>
      <c r="BB486" s="31">
        <v>3</v>
      </c>
      <c r="BC486" s="31">
        <v>3</v>
      </c>
      <c r="BD486" s="34">
        <f>--_xlfn.CONCAT(BB486:BC486)</f>
        <v>33</v>
      </c>
      <c r="BE486" s="26"/>
      <c r="BF486" s="26"/>
      <c r="BG486" s="26"/>
      <c r="BH486" s="27">
        <v>0</v>
      </c>
      <c r="BI486" s="27">
        <v>7</v>
      </c>
      <c r="BJ486" s="28">
        <f t="shared" si="63"/>
        <v>7</v>
      </c>
      <c r="BK486" s="32"/>
      <c r="BL486" s="32"/>
      <c r="BM486" s="35"/>
      <c r="BN486" s="29">
        <v>2</v>
      </c>
      <c r="BO486" s="25"/>
      <c r="BP486" s="36"/>
      <c r="BQ486" s="36"/>
      <c r="BR486" s="59">
        <v>36</v>
      </c>
      <c r="BS486" s="27">
        <v>13</v>
      </c>
      <c r="BT486" s="24" t="s">
        <v>98</v>
      </c>
      <c r="BU486" t="s">
        <v>101</v>
      </c>
      <c r="BV486" s="24" t="s">
        <v>102</v>
      </c>
      <c r="BW486" s="29">
        <v>33</v>
      </c>
      <c r="BX486" s="29" t="s">
        <v>178</v>
      </c>
      <c r="BY486" s="63" t="s">
        <v>318</v>
      </c>
      <c r="BZ486" s="24" t="s">
        <v>103</v>
      </c>
      <c r="CA486" s="40">
        <v>18</v>
      </c>
      <c r="CB486" s="40">
        <v>21</v>
      </c>
      <c r="CC486" s="40"/>
      <c r="CD486" s="40"/>
      <c r="CE486" s="40">
        <v>18</v>
      </c>
      <c r="CF486" s="40"/>
      <c r="CG486" s="40">
        <v>45</v>
      </c>
      <c r="CH486" s="40">
        <v>0</v>
      </c>
      <c r="CI486" s="24" t="s">
        <v>319</v>
      </c>
      <c r="CJ486"/>
      <c r="CK486"/>
      <c r="CL486" t="s">
        <v>182</v>
      </c>
      <c r="CM486">
        <v>1</v>
      </c>
      <c r="CN486" s="39">
        <v>1</v>
      </c>
      <c r="CO486" s="39"/>
    </row>
    <row r="487" spans="1:93" s="24" customFormat="1" x14ac:dyDescent="0.25">
      <c r="A487">
        <v>219</v>
      </c>
      <c r="B487" s="21">
        <v>43664</v>
      </c>
      <c r="C487">
        <v>149</v>
      </c>
      <c r="D487">
        <v>6</v>
      </c>
      <c r="E487" t="s">
        <v>175</v>
      </c>
      <c r="F487">
        <v>3</v>
      </c>
      <c r="G487">
        <v>3</v>
      </c>
      <c r="H487"/>
      <c r="I487" t="s">
        <v>176</v>
      </c>
      <c r="J487" s="22">
        <f>COUNTIF($C$124:C650,C487)</f>
        <v>22</v>
      </c>
      <c r="K487" s="23"/>
      <c r="L487">
        <f t="shared" si="67"/>
        <v>6</v>
      </c>
      <c r="M487" s="24">
        <v>0</v>
      </c>
      <c r="N487" s="24">
        <v>6</v>
      </c>
      <c r="AJ487" s="25">
        <v>1</v>
      </c>
      <c r="AK487" s="26">
        <v>1</v>
      </c>
      <c r="AL487" s="27">
        <v>0</v>
      </c>
      <c r="AM487" s="27">
        <v>7</v>
      </c>
      <c r="AN487" s="28">
        <f t="shared" ref="AN487:AN504" si="68">--_xlfn.CONCAT(AL487:AM487)</f>
        <v>7</v>
      </c>
      <c r="AO487" s="29">
        <v>1</v>
      </c>
      <c r="AP487" s="30">
        <v>1</v>
      </c>
      <c r="AQ487" s="27">
        <v>4</v>
      </c>
      <c r="AR487" s="31">
        <v>1</v>
      </c>
      <c r="AS487" s="29">
        <v>3</v>
      </c>
      <c r="AT487" s="30">
        <v>3</v>
      </c>
      <c r="AU487" s="25"/>
      <c r="AV487" s="27"/>
      <c r="AW487" s="31"/>
      <c r="AX487" s="29"/>
      <c r="AY487" s="32"/>
      <c r="AZ487" s="25"/>
      <c r="BA487" s="33"/>
      <c r="BB487" s="31"/>
      <c r="BC487" s="31"/>
      <c r="BD487" s="34"/>
      <c r="BE487" s="26"/>
      <c r="BF487" s="26"/>
      <c r="BG487" s="26"/>
      <c r="BH487" s="27">
        <v>0</v>
      </c>
      <c r="BI487" s="27">
        <v>7</v>
      </c>
      <c r="BJ487" s="28">
        <f t="shared" si="63"/>
        <v>7</v>
      </c>
      <c r="BK487" s="32"/>
      <c r="BL487" s="32"/>
      <c r="BM487" s="35"/>
      <c r="BN487" s="29">
        <v>2</v>
      </c>
      <c r="BO487" s="25"/>
      <c r="BP487" s="36">
        <v>1</v>
      </c>
      <c r="BQ487" s="36">
        <v>6</v>
      </c>
      <c r="BR487" s="37">
        <f t="shared" ref="BR487:BR495" si="69">--_xlfn.CONCAT(BP487:BQ487)</f>
        <v>16</v>
      </c>
      <c r="BS487" s="38">
        <v>9</v>
      </c>
      <c r="BT487" s="38" t="s">
        <v>86</v>
      </c>
      <c r="BU487" s="40" t="s">
        <v>127</v>
      </c>
      <c r="BV487" s="39" t="s">
        <v>128</v>
      </c>
      <c r="BW487" s="39"/>
      <c r="BX487" s="39"/>
      <c r="BY487" s="39"/>
      <c r="BZ487" s="39" t="s">
        <v>89</v>
      </c>
      <c r="CA487" s="40">
        <v>15</v>
      </c>
      <c r="CB487" s="40">
        <v>16</v>
      </c>
      <c r="CC487" s="42">
        <v>15</v>
      </c>
      <c r="CD487" s="40"/>
      <c r="CE487" s="40"/>
      <c r="CF487" s="40"/>
      <c r="CG487" s="40">
        <v>8</v>
      </c>
      <c r="CH487" s="40">
        <v>18</v>
      </c>
      <c r="CJ487"/>
      <c r="CK487"/>
      <c r="CL487"/>
      <c r="CM487">
        <v>3</v>
      </c>
      <c r="CN487" s="40">
        <v>1</v>
      </c>
      <c r="CO487"/>
    </row>
    <row r="488" spans="1:93" s="24" customFormat="1" x14ac:dyDescent="0.25">
      <c r="A488">
        <v>198</v>
      </c>
      <c r="B488" s="21">
        <v>43664</v>
      </c>
      <c r="C488">
        <v>149</v>
      </c>
      <c r="D488">
        <v>12</v>
      </c>
      <c r="E488" t="s">
        <v>175</v>
      </c>
      <c r="F488">
        <v>3</v>
      </c>
      <c r="G488">
        <v>3</v>
      </c>
      <c r="H488"/>
      <c r="I488" t="s">
        <v>177</v>
      </c>
      <c r="J488" s="22">
        <f>COUNTIF($C$137:C638,C488)</f>
        <v>22</v>
      </c>
      <c r="K488" s="23"/>
      <c r="L488">
        <f t="shared" si="67"/>
        <v>12</v>
      </c>
      <c r="M488" s="24">
        <v>1</v>
      </c>
      <c r="N488" s="24">
        <v>2</v>
      </c>
      <c r="AJ488" s="25">
        <v>1</v>
      </c>
      <c r="AK488" s="26">
        <v>1</v>
      </c>
      <c r="AL488" s="27">
        <v>0</v>
      </c>
      <c r="AM488" s="27">
        <v>8</v>
      </c>
      <c r="AN488" s="28">
        <f t="shared" si="68"/>
        <v>8</v>
      </c>
      <c r="AO488" s="29">
        <v>2</v>
      </c>
      <c r="AP488" s="30">
        <v>1</v>
      </c>
      <c r="AQ488" s="27">
        <v>1</v>
      </c>
      <c r="AR488" s="31">
        <v>1</v>
      </c>
      <c r="AS488" s="29">
        <v>3</v>
      </c>
      <c r="AT488" s="30">
        <v>6</v>
      </c>
      <c r="AU488" s="25"/>
      <c r="AV488" s="27"/>
      <c r="AW488" s="31"/>
      <c r="AX488" s="29"/>
      <c r="AY488" s="32"/>
      <c r="AZ488" s="25"/>
      <c r="BA488" s="33"/>
      <c r="BB488" s="31"/>
      <c r="BC488" s="31"/>
      <c r="BD488" s="34"/>
      <c r="BE488" s="26"/>
      <c r="BF488" s="26"/>
      <c r="BG488" s="26"/>
      <c r="BH488" s="27">
        <v>0</v>
      </c>
      <c r="BI488" s="27">
        <v>7</v>
      </c>
      <c r="BJ488" s="28">
        <f t="shared" si="63"/>
        <v>7</v>
      </c>
      <c r="BK488" s="32"/>
      <c r="BL488" s="32"/>
      <c r="BM488" s="35"/>
      <c r="BN488" s="29">
        <v>2</v>
      </c>
      <c r="BO488" s="25"/>
      <c r="BP488" s="36">
        <v>1</v>
      </c>
      <c r="BQ488" s="36">
        <v>6</v>
      </c>
      <c r="BR488" s="37">
        <f t="shared" si="69"/>
        <v>16</v>
      </c>
      <c r="BS488" s="38">
        <v>9</v>
      </c>
      <c r="BT488" s="38" t="s">
        <v>86</v>
      </c>
      <c r="BU488" s="40" t="s">
        <v>127</v>
      </c>
      <c r="BV488" s="39" t="s">
        <v>128</v>
      </c>
      <c r="BW488" s="39"/>
      <c r="BX488" s="39"/>
      <c r="BY488" s="39"/>
      <c r="BZ488" s="39" t="s">
        <v>89</v>
      </c>
      <c r="CA488" s="40">
        <v>15</v>
      </c>
      <c r="CB488" s="40">
        <v>16</v>
      </c>
      <c r="CC488" s="42">
        <v>15</v>
      </c>
      <c r="CD488" s="40"/>
      <c r="CE488" s="40"/>
      <c r="CF488" s="40"/>
      <c r="CG488" s="40">
        <v>8</v>
      </c>
      <c r="CH488" s="40">
        <v>18</v>
      </c>
      <c r="CJ488"/>
      <c r="CK488"/>
      <c r="CL488"/>
      <c r="CM488">
        <v>3</v>
      </c>
      <c r="CN488" s="40">
        <v>1</v>
      </c>
      <c r="CO488"/>
    </row>
    <row r="489" spans="1:93" s="24" customFormat="1" x14ac:dyDescent="0.25">
      <c r="A489">
        <v>623</v>
      </c>
      <c r="B489" s="21">
        <v>43647</v>
      </c>
      <c r="C489">
        <v>35</v>
      </c>
      <c r="D489">
        <v>12</v>
      </c>
      <c r="E489" t="s">
        <v>314</v>
      </c>
      <c r="F489">
        <v>3</v>
      </c>
      <c r="G489">
        <v>1</v>
      </c>
      <c r="H489">
        <v>35</v>
      </c>
      <c r="I489" t="s">
        <v>315</v>
      </c>
      <c r="J489" s="22">
        <f>COUNTIF($C$10:C754,C489)</f>
        <v>7</v>
      </c>
      <c r="K489" s="23">
        <v>3</v>
      </c>
      <c r="L489">
        <f t="shared" si="67"/>
        <v>12</v>
      </c>
      <c r="M489" s="24">
        <v>1</v>
      </c>
      <c r="N489" s="24">
        <v>2</v>
      </c>
      <c r="AJ489" s="25">
        <v>1</v>
      </c>
      <c r="AK489" s="26">
        <v>1</v>
      </c>
      <c r="AL489" s="27">
        <v>0</v>
      </c>
      <c r="AM489" s="27">
        <v>1</v>
      </c>
      <c r="AN489" s="28">
        <f t="shared" si="68"/>
        <v>1</v>
      </c>
      <c r="AO489" s="29">
        <v>3</v>
      </c>
      <c r="AP489" s="30">
        <v>1</v>
      </c>
      <c r="AQ489" s="27">
        <v>1</v>
      </c>
      <c r="AR489" s="31">
        <v>1</v>
      </c>
      <c r="AS489" s="29">
        <v>3</v>
      </c>
      <c r="AT489" s="30">
        <v>4</v>
      </c>
      <c r="AU489" s="25"/>
      <c r="AV489" s="27"/>
      <c r="AW489" s="31"/>
      <c r="AX489" s="29"/>
      <c r="AY489" s="32"/>
      <c r="AZ489" s="25"/>
      <c r="BA489" s="33">
        <v>4</v>
      </c>
      <c r="BB489" s="31">
        <v>1</v>
      </c>
      <c r="BC489" s="31">
        <v>8</v>
      </c>
      <c r="BD489" s="34">
        <f>--_xlfn.CONCAT(BB489:BC489)</f>
        <v>18</v>
      </c>
      <c r="BE489" s="26"/>
      <c r="BF489" s="26"/>
      <c r="BG489" s="26"/>
      <c r="BH489" s="27">
        <v>0</v>
      </c>
      <c r="BI489" s="27">
        <v>8</v>
      </c>
      <c r="BJ489" s="28">
        <f t="shared" si="63"/>
        <v>8</v>
      </c>
      <c r="BK489" s="32">
        <v>2</v>
      </c>
      <c r="BL489" s="32">
        <v>0</v>
      </c>
      <c r="BM489" s="35">
        <f t="shared" ref="BM489:BM505" si="70">--_xlfn.CONCAT(BK489:BL489)</f>
        <v>20</v>
      </c>
      <c r="BN489" s="29">
        <v>2</v>
      </c>
      <c r="BO489" s="25"/>
      <c r="BP489" s="36">
        <v>1</v>
      </c>
      <c r="BQ489" s="36">
        <v>6</v>
      </c>
      <c r="BR489" s="37">
        <f t="shared" si="69"/>
        <v>16</v>
      </c>
      <c r="BS489" s="38">
        <v>9</v>
      </c>
      <c r="BT489" s="38" t="s">
        <v>86</v>
      </c>
      <c r="BU489" s="40" t="s">
        <v>127</v>
      </c>
      <c r="BV489" s="39" t="s">
        <v>128</v>
      </c>
      <c r="BW489" s="51">
        <v>18</v>
      </c>
      <c r="BX489" s="51" t="s">
        <v>110</v>
      </c>
      <c r="BY489" s="58" t="s">
        <v>155</v>
      </c>
      <c r="BZ489" s="39" t="s">
        <v>129</v>
      </c>
      <c r="CA489" s="40">
        <v>13</v>
      </c>
      <c r="CB489" s="40">
        <v>13</v>
      </c>
      <c r="CC489" s="40"/>
      <c r="CD489" s="40"/>
      <c r="CE489" s="40">
        <v>13</v>
      </c>
      <c r="CF489" s="40"/>
      <c r="CG489" s="40">
        <v>37</v>
      </c>
      <c r="CH489" s="40">
        <v>17</v>
      </c>
      <c r="CJ489"/>
      <c r="CK489" t="s">
        <v>130</v>
      </c>
      <c r="CL489"/>
      <c r="CM489">
        <v>1</v>
      </c>
      <c r="CN489" s="40">
        <v>1</v>
      </c>
      <c r="CO489"/>
    </row>
    <row r="490" spans="1:93" s="24" customFormat="1" x14ac:dyDescent="0.25">
      <c r="A490">
        <v>625</v>
      </c>
      <c r="B490" s="21">
        <v>43647</v>
      </c>
      <c r="C490">
        <v>35</v>
      </c>
      <c r="D490">
        <v>17</v>
      </c>
      <c r="E490" t="s">
        <v>314</v>
      </c>
      <c r="F490">
        <v>3</v>
      </c>
      <c r="G490">
        <v>1</v>
      </c>
      <c r="H490"/>
      <c r="I490" t="s">
        <v>315</v>
      </c>
      <c r="J490" s="22">
        <f>COUNTIF($C$11:C754,C490)</f>
        <v>7</v>
      </c>
      <c r="K490" s="23"/>
      <c r="L490">
        <f t="shared" si="67"/>
        <v>17</v>
      </c>
      <c r="M490" s="24">
        <v>1</v>
      </c>
      <c r="N490" s="24">
        <v>7</v>
      </c>
      <c r="AJ490" s="25">
        <v>1</v>
      </c>
      <c r="AK490" s="26">
        <v>1</v>
      </c>
      <c r="AL490" s="27">
        <v>0</v>
      </c>
      <c r="AM490" s="27">
        <v>3</v>
      </c>
      <c r="AN490" s="28">
        <f t="shared" si="68"/>
        <v>3</v>
      </c>
      <c r="AO490" s="29">
        <v>2</v>
      </c>
      <c r="AP490" s="30">
        <v>1</v>
      </c>
      <c r="AQ490" s="27">
        <v>1</v>
      </c>
      <c r="AR490" s="31">
        <v>1</v>
      </c>
      <c r="AS490" s="29">
        <v>4</v>
      </c>
      <c r="AT490" s="30">
        <v>4</v>
      </c>
      <c r="AU490" s="25"/>
      <c r="AV490" s="27"/>
      <c r="AW490" s="31"/>
      <c r="AX490" s="29"/>
      <c r="AY490" s="32"/>
      <c r="AZ490" s="25"/>
      <c r="BA490" s="33">
        <v>4</v>
      </c>
      <c r="BB490" s="31">
        <v>3</v>
      </c>
      <c r="BC490" s="31">
        <v>1</v>
      </c>
      <c r="BD490" s="34">
        <f>--_xlfn.CONCAT(BB490:BC490)</f>
        <v>31</v>
      </c>
      <c r="BE490" s="26"/>
      <c r="BF490" s="26"/>
      <c r="BG490" s="26"/>
      <c r="BH490" s="27">
        <v>0</v>
      </c>
      <c r="BI490" s="27">
        <v>8</v>
      </c>
      <c r="BJ490" s="28">
        <f t="shared" si="63"/>
        <v>8</v>
      </c>
      <c r="BK490" s="32">
        <v>2</v>
      </c>
      <c r="BL490" s="32">
        <v>0</v>
      </c>
      <c r="BM490" s="35">
        <f t="shared" si="70"/>
        <v>20</v>
      </c>
      <c r="BN490" s="29">
        <v>2</v>
      </c>
      <c r="BO490" s="25"/>
      <c r="BP490" s="36">
        <v>1</v>
      </c>
      <c r="BQ490" s="36">
        <v>6</v>
      </c>
      <c r="BR490" s="37">
        <f t="shared" si="69"/>
        <v>16</v>
      </c>
      <c r="BS490" s="38">
        <v>9</v>
      </c>
      <c r="BT490" s="38" t="s">
        <v>86</v>
      </c>
      <c r="BU490" s="40" t="s">
        <v>127</v>
      </c>
      <c r="BV490" s="39" t="s">
        <v>128</v>
      </c>
      <c r="BW490" s="39">
        <v>31</v>
      </c>
      <c r="BX490" s="39"/>
      <c r="BY490" t="s">
        <v>154</v>
      </c>
      <c r="BZ490" s="39" t="s">
        <v>89</v>
      </c>
      <c r="CA490" s="40">
        <v>15</v>
      </c>
      <c r="CB490" s="40">
        <v>16</v>
      </c>
      <c r="CC490" s="40"/>
      <c r="CD490" s="40"/>
      <c r="CE490" s="40">
        <v>15</v>
      </c>
      <c r="CF490" s="40"/>
      <c r="CG490" s="40">
        <v>39</v>
      </c>
      <c r="CH490" s="40">
        <v>18</v>
      </c>
      <c r="CJ490"/>
      <c r="CK490"/>
      <c r="CL490"/>
      <c r="CM490">
        <v>1</v>
      </c>
      <c r="CN490" s="40">
        <v>1</v>
      </c>
      <c r="CO490"/>
    </row>
    <row r="491" spans="1:93" s="24" customFormat="1" x14ac:dyDescent="0.25">
      <c r="A491">
        <v>632</v>
      </c>
      <c r="B491" s="21">
        <v>43647</v>
      </c>
      <c r="C491">
        <v>35</v>
      </c>
      <c r="D491">
        <v>66</v>
      </c>
      <c r="E491" t="s">
        <v>314</v>
      </c>
      <c r="F491">
        <v>3</v>
      </c>
      <c r="G491">
        <v>1</v>
      </c>
      <c r="H491"/>
      <c r="I491" t="s">
        <v>315</v>
      </c>
      <c r="J491" s="22">
        <f>COUNTIF($C$12:C754,C491)</f>
        <v>7</v>
      </c>
      <c r="K491" s="23"/>
      <c r="L491">
        <f t="shared" si="67"/>
        <v>66</v>
      </c>
      <c r="M491" s="24">
        <v>6</v>
      </c>
      <c r="N491" s="24">
        <v>6</v>
      </c>
      <c r="AJ491" s="25">
        <v>1</v>
      </c>
      <c r="AK491" s="26">
        <v>1</v>
      </c>
      <c r="AL491" s="27">
        <v>3</v>
      </c>
      <c r="AM491" s="27">
        <v>3</v>
      </c>
      <c r="AN491" s="28">
        <f t="shared" si="68"/>
        <v>33</v>
      </c>
      <c r="AO491" s="29">
        <v>2</v>
      </c>
      <c r="AP491" s="30">
        <v>1</v>
      </c>
      <c r="AQ491" s="27">
        <v>1</v>
      </c>
      <c r="AR491" s="31">
        <v>1</v>
      </c>
      <c r="AS491" s="29">
        <v>4</v>
      </c>
      <c r="AT491" s="30">
        <v>3</v>
      </c>
      <c r="AU491" s="25"/>
      <c r="AV491" s="27"/>
      <c r="AW491" s="31"/>
      <c r="AX491" s="29"/>
      <c r="AY491" s="32"/>
      <c r="AZ491" s="25"/>
      <c r="BA491" s="33">
        <v>4</v>
      </c>
      <c r="BB491" s="31">
        <v>3</v>
      </c>
      <c r="BC491" s="31">
        <v>1</v>
      </c>
      <c r="BD491" s="34">
        <f>--_xlfn.CONCAT(BB491:BC491)</f>
        <v>31</v>
      </c>
      <c r="BE491" s="26"/>
      <c r="BF491" s="26"/>
      <c r="BG491" s="26"/>
      <c r="BH491" s="27">
        <v>0</v>
      </c>
      <c r="BI491" s="27">
        <v>8</v>
      </c>
      <c r="BJ491" s="28">
        <f t="shared" si="63"/>
        <v>8</v>
      </c>
      <c r="BK491" s="32">
        <v>2</v>
      </c>
      <c r="BL491" s="32">
        <v>1</v>
      </c>
      <c r="BM491" s="35">
        <f t="shared" si="70"/>
        <v>21</v>
      </c>
      <c r="BN491" s="29">
        <v>2</v>
      </c>
      <c r="BO491" s="25"/>
      <c r="BP491" s="36">
        <v>1</v>
      </c>
      <c r="BQ491" s="36">
        <v>6</v>
      </c>
      <c r="BR491" s="37">
        <f t="shared" si="69"/>
        <v>16</v>
      </c>
      <c r="BS491" s="38">
        <v>9</v>
      </c>
      <c r="BT491" s="38" t="s">
        <v>86</v>
      </c>
      <c r="BU491" s="40" t="s">
        <v>127</v>
      </c>
      <c r="BV491" s="39" t="s">
        <v>128</v>
      </c>
      <c r="BW491" s="39">
        <v>31</v>
      </c>
      <c r="BX491" s="39"/>
      <c r="BY491" t="s">
        <v>154</v>
      </c>
      <c r="BZ491" s="39" t="s">
        <v>89</v>
      </c>
      <c r="CA491" s="40">
        <v>15</v>
      </c>
      <c r="CB491" s="40">
        <v>16</v>
      </c>
      <c r="CC491" s="40"/>
      <c r="CD491" s="40"/>
      <c r="CE491" s="40">
        <v>15</v>
      </c>
      <c r="CF491" s="40"/>
      <c r="CG491" s="40">
        <v>39</v>
      </c>
      <c r="CH491" s="40">
        <v>18</v>
      </c>
      <c r="CJ491"/>
      <c r="CK491"/>
      <c r="CL491"/>
      <c r="CM491">
        <v>1</v>
      </c>
      <c r="CN491" s="40">
        <v>1</v>
      </c>
      <c r="CO491" s="24">
        <v>15</v>
      </c>
    </row>
    <row r="492" spans="1:93" s="24" customFormat="1" x14ac:dyDescent="0.25">
      <c r="A492">
        <v>206</v>
      </c>
      <c r="B492" s="21">
        <v>43664</v>
      </c>
      <c r="C492">
        <v>149</v>
      </c>
      <c r="D492">
        <v>23</v>
      </c>
      <c r="E492" t="s">
        <v>175</v>
      </c>
      <c r="F492">
        <v>3</v>
      </c>
      <c r="G492">
        <v>3</v>
      </c>
      <c r="H492">
        <v>149</v>
      </c>
      <c r="I492" t="s">
        <v>177</v>
      </c>
      <c r="J492" s="22">
        <f>COUNTIF($C$93:C684,C492)</f>
        <v>22</v>
      </c>
      <c r="K492" s="23">
        <v>1</v>
      </c>
      <c r="L492">
        <f t="shared" si="67"/>
        <v>23</v>
      </c>
      <c r="M492" s="24">
        <v>2</v>
      </c>
      <c r="N492" s="24">
        <v>3</v>
      </c>
      <c r="AJ492" s="25">
        <v>1</v>
      </c>
      <c r="AK492" s="26">
        <v>1</v>
      </c>
      <c r="AL492" s="27">
        <v>0</v>
      </c>
      <c r="AM492" s="27">
        <v>7</v>
      </c>
      <c r="AN492" s="28">
        <f t="shared" si="68"/>
        <v>7</v>
      </c>
      <c r="AO492" s="29">
        <v>2</v>
      </c>
      <c r="AP492" s="30">
        <v>1</v>
      </c>
      <c r="AQ492" s="27">
        <v>1</v>
      </c>
      <c r="AR492" s="31">
        <v>1</v>
      </c>
      <c r="AS492" s="29">
        <v>6</v>
      </c>
      <c r="AT492" s="30">
        <v>6</v>
      </c>
      <c r="AU492" s="25"/>
      <c r="AV492" s="27"/>
      <c r="AW492" s="31"/>
      <c r="AX492" s="29"/>
      <c r="AY492" s="32"/>
      <c r="AZ492" s="25"/>
      <c r="BA492" s="33">
        <v>4</v>
      </c>
      <c r="BB492" s="31">
        <v>0</v>
      </c>
      <c r="BC492" s="31">
        <v>5</v>
      </c>
      <c r="BD492" s="34">
        <f>--_xlfn.CONCAT(BB492:BC492)</f>
        <v>5</v>
      </c>
      <c r="BE492" s="26"/>
      <c r="BF492" s="26"/>
      <c r="BG492" s="26"/>
      <c r="BH492" s="27">
        <v>0</v>
      </c>
      <c r="BI492" s="27">
        <v>8</v>
      </c>
      <c r="BJ492" s="28">
        <f t="shared" si="63"/>
        <v>8</v>
      </c>
      <c r="BK492" s="32">
        <v>2</v>
      </c>
      <c r="BL492" s="32">
        <v>2</v>
      </c>
      <c r="BM492" s="35">
        <f t="shared" si="70"/>
        <v>22</v>
      </c>
      <c r="BN492" s="29">
        <v>2</v>
      </c>
      <c r="BO492" s="25"/>
      <c r="BP492" s="36">
        <v>1</v>
      </c>
      <c r="BQ492" s="36">
        <v>5</v>
      </c>
      <c r="BR492" s="37">
        <f t="shared" si="69"/>
        <v>15</v>
      </c>
      <c r="BS492" s="38">
        <v>8</v>
      </c>
      <c r="BT492" s="38" t="s">
        <v>86</v>
      </c>
      <c r="BU492" s="40" t="s">
        <v>150</v>
      </c>
      <c r="BV492" s="39" t="s">
        <v>151</v>
      </c>
      <c r="BW492" s="36">
        <v>5</v>
      </c>
      <c r="BX492" s="36" t="s">
        <v>178</v>
      </c>
      <c r="BY492" s="63" t="s">
        <v>320</v>
      </c>
      <c r="BZ492" s="39" t="s">
        <v>89</v>
      </c>
      <c r="CA492" s="40" t="s">
        <v>152</v>
      </c>
      <c r="CB492" s="40">
        <v>14</v>
      </c>
      <c r="CC492" s="42" t="s">
        <v>152</v>
      </c>
      <c r="CD492" s="40"/>
      <c r="CE492" s="40"/>
      <c r="CF492" s="40"/>
      <c r="CG492" s="40">
        <v>12</v>
      </c>
      <c r="CH492" s="40">
        <v>19</v>
      </c>
      <c r="CJ492"/>
      <c r="CK492"/>
      <c r="CL492"/>
      <c r="CM492">
        <v>3</v>
      </c>
      <c r="CN492" s="40">
        <v>1</v>
      </c>
      <c r="CO492"/>
    </row>
    <row r="493" spans="1:93" s="24" customFormat="1" x14ac:dyDescent="0.25">
      <c r="A493">
        <v>609</v>
      </c>
      <c r="B493" s="21">
        <v>43682</v>
      </c>
      <c r="C493">
        <v>333</v>
      </c>
      <c r="D493">
        <v>21</v>
      </c>
      <c r="E493" t="s">
        <v>280</v>
      </c>
      <c r="F493">
        <v>3</v>
      </c>
      <c r="G493">
        <v>1</v>
      </c>
      <c r="H493">
        <v>333</v>
      </c>
      <c r="I493" t="s">
        <v>303</v>
      </c>
      <c r="J493" s="22">
        <f>COUNTIF($C$12:C493,C493)</f>
        <v>3</v>
      </c>
      <c r="K493" s="23">
        <v>1</v>
      </c>
      <c r="L493">
        <f>--_xlfn.CONCAT(M493:N493)</f>
        <v>21</v>
      </c>
      <c r="M493" s="24">
        <v>2</v>
      </c>
      <c r="N493" s="24">
        <v>1</v>
      </c>
      <c r="AJ493" s="25">
        <v>1</v>
      </c>
      <c r="AK493" s="26">
        <v>1</v>
      </c>
      <c r="AL493" s="27">
        <v>0</v>
      </c>
      <c r="AM493" s="27">
        <v>3</v>
      </c>
      <c r="AN493" s="28">
        <f t="shared" si="68"/>
        <v>3</v>
      </c>
      <c r="AO493" s="29">
        <v>2</v>
      </c>
      <c r="AP493" s="30">
        <v>1</v>
      </c>
      <c r="AQ493" s="27">
        <v>5</v>
      </c>
      <c r="AR493" s="31">
        <v>1</v>
      </c>
      <c r="AS493" s="29">
        <v>5</v>
      </c>
      <c r="AT493" s="30">
        <v>4</v>
      </c>
      <c r="AU493" s="25"/>
      <c r="AV493" s="27"/>
      <c r="AW493" s="31"/>
      <c r="AX493" s="29"/>
      <c r="AY493" s="32"/>
      <c r="AZ493" s="25"/>
      <c r="BA493" s="33"/>
      <c r="BB493" s="31"/>
      <c r="BC493" s="31"/>
      <c r="BD493" s="34"/>
      <c r="BE493" s="26"/>
      <c r="BF493" s="26"/>
      <c r="BG493" s="26"/>
      <c r="BH493" s="27">
        <v>0</v>
      </c>
      <c r="BI493" s="27">
        <v>8</v>
      </c>
      <c r="BJ493" s="28">
        <f t="shared" si="63"/>
        <v>8</v>
      </c>
      <c r="BK493" s="32">
        <v>2</v>
      </c>
      <c r="BL493" s="32">
        <v>3</v>
      </c>
      <c r="BM493" s="35">
        <f t="shared" si="70"/>
        <v>23</v>
      </c>
      <c r="BN493" s="29">
        <v>2</v>
      </c>
      <c r="BO493" s="25"/>
      <c r="BP493" s="36">
        <v>2</v>
      </c>
      <c r="BQ493" s="36">
        <v>0</v>
      </c>
      <c r="BR493" s="37">
        <f t="shared" si="69"/>
        <v>20</v>
      </c>
      <c r="BS493" s="38" t="s">
        <v>66</v>
      </c>
      <c r="BT493" s="38" t="s">
        <v>60</v>
      </c>
      <c r="BU493" s="40" t="s">
        <v>67</v>
      </c>
      <c r="BV493" s="39" t="s">
        <v>68</v>
      </c>
      <c r="BW493" s="39"/>
      <c r="BX493" s="39"/>
      <c r="BY493" s="39"/>
      <c r="BZ493" s="39" t="s">
        <v>69</v>
      </c>
      <c r="CA493" s="40">
        <v>9</v>
      </c>
      <c r="CB493" s="40">
        <v>9</v>
      </c>
      <c r="CC493" s="40"/>
      <c r="CD493" s="40"/>
      <c r="CE493" s="40">
        <v>9</v>
      </c>
      <c r="CF493" s="40"/>
      <c r="CG493" s="40">
        <v>35</v>
      </c>
      <c r="CH493" s="40">
        <v>15</v>
      </c>
      <c r="CJ493"/>
      <c r="CK493"/>
      <c r="CL493"/>
      <c r="CM493">
        <v>1</v>
      </c>
      <c r="CN493" s="39">
        <v>2</v>
      </c>
      <c r="CO493"/>
    </row>
    <row r="494" spans="1:93" s="24" customFormat="1" x14ac:dyDescent="0.25">
      <c r="A494">
        <v>82</v>
      </c>
      <c r="B494" s="21">
        <v>43653</v>
      </c>
      <c r="C494">
        <v>131</v>
      </c>
      <c r="D494">
        <v>33</v>
      </c>
      <c r="E494" t="s">
        <v>293</v>
      </c>
      <c r="F494">
        <v>3</v>
      </c>
      <c r="G494">
        <v>1</v>
      </c>
      <c r="H494"/>
      <c r="I494" t="s">
        <v>294</v>
      </c>
      <c r="J494" s="22">
        <f>COUNTIF($C$129:C650,C494)</f>
        <v>14</v>
      </c>
      <c r="K494" s="23"/>
      <c r="L494">
        <f>--_xlfn.CONCAT(M494:O494)</f>
        <v>33</v>
      </c>
      <c r="M494" s="24">
        <v>3</v>
      </c>
      <c r="N494" s="24">
        <v>3</v>
      </c>
      <c r="AJ494" s="25">
        <v>1</v>
      </c>
      <c r="AK494" s="26">
        <v>1</v>
      </c>
      <c r="AL494" s="27">
        <v>5</v>
      </c>
      <c r="AM494" s="27">
        <v>2</v>
      </c>
      <c r="AN494" s="28">
        <f t="shared" si="68"/>
        <v>52</v>
      </c>
      <c r="AO494" s="29">
        <v>5</v>
      </c>
      <c r="AP494" s="30">
        <v>1</v>
      </c>
      <c r="AQ494" s="27">
        <v>1</v>
      </c>
      <c r="AR494" s="31">
        <v>6</v>
      </c>
      <c r="AS494" s="29">
        <v>3</v>
      </c>
      <c r="AT494" s="30">
        <v>4</v>
      </c>
      <c r="AU494" s="25"/>
      <c r="AV494" s="27"/>
      <c r="AW494" s="31"/>
      <c r="AX494" s="29"/>
      <c r="AY494" s="32">
        <v>1</v>
      </c>
      <c r="AZ494" s="25">
        <v>1</v>
      </c>
      <c r="BA494" s="33">
        <v>4</v>
      </c>
      <c r="BB494" s="31">
        <v>3</v>
      </c>
      <c r="BC494" s="31">
        <v>1</v>
      </c>
      <c r="BD494" s="34">
        <f>--_xlfn.CONCAT(BB494:BC494)</f>
        <v>31</v>
      </c>
      <c r="BE494" s="26"/>
      <c r="BF494" s="26"/>
      <c r="BG494" s="26"/>
      <c r="BH494" s="27">
        <v>0</v>
      </c>
      <c r="BI494" s="27">
        <v>8</v>
      </c>
      <c r="BJ494" s="28">
        <f t="shared" si="63"/>
        <v>8</v>
      </c>
      <c r="BK494" s="32">
        <v>2</v>
      </c>
      <c r="BL494" s="32">
        <v>3</v>
      </c>
      <c r="BM494" s="35">
        <f t="shared" si="70"/>
        <v>23</v>
      </c>
      <c r="BN494" s="29">
        <v>2</v>
      </c>
      <c r="BO494" s="25"/>
      <c r="BP494" s="36">
        <v>1</v>
      </c>
      <c r="BQ494" s="36">
        <v>8</v>
      </c>
      <c r="BR494" s="37">
        <f t="shared" si="69"/>
        <v>18</v>
      </c>
      <c r="BS494" s="38">
        <v>8</v>
      </c>
      <c r="BT494" s="38" t="s">
        <v>86</v>
      </c>
      <c r="BU494" s="40" t="s">
        <v>150</v>
      </c>
      <c r="BV494" s="39" t="s">
        <v>151</v>
      </c>
      <c r="BW494" s="39">
        <v>31</v>
      </c>
      <c r="BX494" s="39"/>
      <c r="BY494" t="s">
        <v>154</v>
      </c>
      <c r="BZ494" s="39" t="s">
        <v>89</v>
      </c>
      <c r="CA494" s="40" t="s">
        <v>152</v>
      </c>
      <c r="CB494" s="40">
        <v>14</v>
      </c>
      <c r="CC494" s="40"/>
      <c r="CD494" s="40"/>
      <c r="CE494" s="40" t="s">
        <v>152</v>
      </c>
      <c r="CF494" s="40"/>
      <c r="CG494" s="40">
        <v>38</v>
      </c>
      <c r="CH494" s="40">
        <v>19</v>
      </c>
      <c r="CJ494"/>
      <c r="CK494"/>
      <c r="CL494"/>
      <c r="CM494">
        <v>1</v>
      </c>
      <c r="CN494" s="39">
        <v>1</v>
      </c>
    </row>
    <row r="495" spans="1:93" s="24" customFormat="1" x14ac:dyDescent="0.25">
      <c r="A495">
        <v>616</v>
      </c>
      <c r="B495" s="21">
        <v>43682</v>
      </c>
      <c r="C495">
        <v>338</v>
      </c>
      <c r="D495">
        <v>85</v>
      </c>
      <c r="E495" t="s">
        <v>280</v>
      </c>
      <c r="F495">
        <v>3</v>
      </c>
      <c r="G495">
        <v>1</v>
      </c>
      <c r="H495">
        <v>338</v>
      </c>
      <c r="I495" t="s">
        <v>307</v>
      </c>
      <c r="J495" s="22">
        <f>COUNTIF($C$43:C739,C495)</f>
        <v>3</v>
      </c>
      <c r="K495" s="23">
        <v>1</v>
      </c>
      <c r="L495">
        <f>--_xlfn.CONCAT(M495:N495)</f>
        <v>85</v>
      </c>
      <c r="M495" s="24">
        <v>8</v>
      </c>
      <c r="N495" s="24">
        <v>5</v>
      </c>
      <c r="AJ495" s="25">
        <v>1</v>
      </c>
      <c r="AK495" s="26">
        <v>1</v>
      </c>
      <c r="AL495" s="27">
        <v>0</v>
      </c>
      <c r="AM495" s="27">
        <v>8</v>
      </c>
      <c r="AN495" s="28">
        <f t="shared" si="68"/>
        <v>8</v>
      </c>
      <c r="AO495" s="29">
        <v>1</v>
      </c>
      <c r="AP495" s="30">
        <v>1</v>
      </c>
      <c r="AQ495" s="27">
        <v>1</v>
      </c>
      <c r="AR495" s="31">
        <v>1</v>
      </c>
      <c r="AS495" s="29">
        <v>6</v>
      </c>
      <c r="AT495" s="30">
        <v>3</v>
      </c>
      <c r="AU495" s="25"/>
      <c r="AV495" s="27"/>
      <c r="AW495" s="31"/>
      <c r="AX495" s="29">
        <v>1</v>
      </c>
      <c r="AY495" s="32"/>
      <c r="AZ495" s="25"/>
      <c r="BA495" s="33">
        <v>4</v>
      </c>
      <c r="BB495" s="31">
        <v>5</v>
      </c>
      <c r="BC495" s="31">
        <v>1</v>
      </c>
      <c r="BD495" s="34">
        <f>--_xlfn.CONCAT(BB495:BC495)</f>
        <v>51</v>
      </c>
      <c r="BE495" s="26"/>
      <c r="BF495" s="26"/>
      <c r="BG495" s="26"/>
      <c r="BH495" s="27">
        <v>0</v>
      </c>
      <c r="BI495" s="27">
        <v>8</v>
      </c>
      <c r="BJ495" s="28">
        <f t="shared" si="63"/>
        <v>8</v>
      </c>
      <c r="BK495" s="32">
        <v>2</v>
      </c>
      <c r="BL495" s="32">
        <v>4</v>
      </c>
      <c r="BM495" s="35">
        <f t="shared" si="70"/>
        <v>24</v>
      </c>
      <c r="BN495" s="29">
        <v>2</v>
      </c>
      <c r="BO495" s="25"/>
      <c r="BP495" s="36">
        <v>1</v>
      </c>
      <c r="BQ495" s="36">
        <v>6</v>
      </c>
      <c r="BR495" s="37">
        <f t="shared" si="69"/>
        <v>16</v>
      </c>
      <c r="BS495" s="38">
        <v>9</v>
      </c>
      <c r="BT495" s="38" t="s">
        <v>86</v>
      </c>
      <c r="BU495" s="40" t="s">
        <v>127</v>
      </c>
      <c r="BV495" s="39" t="s">
        <v>128</v>
      </c>
      <c r="BW495" s="36">
        <v>51</v>
      </c>
      <c r="BX495" s="36" t="s">
        <v>178</v>
      </c>
      <c r="BY495" s="63" t="s">
        <v>321</v>
      </c>
      <c r="BZ495" s="39" t="s">
        <v>89</v>
      </c>
      <c r="CA495" s="40">
        <v>15</v>
      </c>
      <c r="CB495" s="40">
        <v>16</v>
      </c>
      <c r="CC495" s="40"/>
      <c r="CD495" s="40"/>
      <c r="CE495" s="40">
        <v>15</v>
      </c>
      <c r="CF495" s="40"/>
      <c r="CG495" s="40">
        <v>39</v>
      </c>
      <c r="CH495" s="40">
        <v>18</v>
      </c>
      <c r="CJ495"/>
      <c r="CK495"/>
      <c r="CL495"/>
      <c r="CM495">
        <v>1</v>
      </c>
      <c r="CN495" s="39">
        <v>1</v>
      </c>
      <c r="CO495"/>
    </row>
    <row r="496" spans="1:93" s="24" customFormat="1" x14ac:dyDescent="0.25">
      <c r="A496">
        <v>4</v>
      </c>
      <c r="B496" s="21">
        <v>43655</v>
      </c>
      <c r="C496">
        <v>102</v>
      </c>
      <c r="D496">
        <v>14</v>
      </c>
      <c r="E496" t="s">
        <v>286</v>
      </c>
      <c r="F496">
        <v>3</v>
      </c>
      <c r="G496">
        <v>1</v>
      </c>
      <c r="H496">
        <v>102</v>
      </c>
      <c r="I496" t="s">
        <v>287</v>
      </c>
      <c r="J496" s="22">
        <f>COUNTIF($C$90:C725,C496)</f>
        <v>9</v>
      </c>
      <c r="K496" s="23">
        <v>1</v>
      </c>
      <c r="L496">
        <f>--_xlfn.CONCAT(M496:O496)</f>
        <v>14</v>
      </c>
      <c r="M496" s="24">
        <v>1</v>
      </c>
      <c r="N496" s="24">
        <v>4</v>
      </c>
      <c r="AJ496" s="25">
        <v>1</v>
      </c>
      <c r="AK496" s="26"/>
      <c r="AL496" s="27">
        <v>0</v>
      </c>
      <c r="AM496" s="27">
        <v>1</v>
      </c>
      <c r="AN496" s="28">
        <f t="shared" si="68"/>
        <v>1</v>
      </c>
      <c r="AO496" s="29">
        <v>3</v>
      </c>
      <c r="AP496" s="30">
        <v>1</v>
      </c>
      <c r="AQ496" s="27">
        <v>7</v>
      </c>
      <c r="AR496" s="31">
        <v>1</v>
      </c>
      <c r="AS496" s="29">
        <v>4</v>
      </c>
      <c r="AT496" s="30">
        <v>3</v>
      </c>
      <c r="AU496" s="25"/>
      <c r="AV496" s="27"/>
      <c r="AW496" s="31"/>
      <c r="AX496" s="29"/>
      <c r="AY496" s="32"/>
      <c r="AZ496" s="25"/>
      <c r="BA496" s="33"/>
      <c r="BB496" s="31"/>
      <c r="BC496" s="31"/>
      <c r="BD496" s="34"/>
      <c r="BE496" s="26"/>
      <c r="BF496" s="26"/>
      <c r="BG496" s="26"/>
      <c r="BH496" s="27">
        <v>0</v>
      </c>
      <c r="BI496" s="27">
        <v>8</v>
      </c>
      <c r="BJ496" s="28">
        <f t="shared" ref="BJ496:BJ559" si="71">--_xlfn.CONCAT(BH496:BI496)</f>
        <v>8</v>
      </c>
      <c r="BK496" s="32">
        <v>2</v>
      </c>
      <c r="BL496" s="32">
        <v>4</v>
      </c>
      <c r="BM496" s="35">
        <f t="shared" si="70"/>
        <v>24</v>
      </c>
      <c r="BN496" s="29">
        <v>2</v>
      </c>
      <c r="BO496" s="25"/>
      <c r="BP496" s="36"/>
      <c r="BQ496" s="36"/>
      <c r="BR496" s="59">
        <v>36</v>
      </c>
      <c r="BS496" s="27">
        <v>13</v>
      </c>
      <c r="BU496" t="s">
        <v>113</v>
      </c>
      <c r="BV496" s="24" t="s">
        <v>114</v>
      </c>
      <c r="BZ496" s="39" t="s">
        <v>89</v>
      </c>
      <c r="CA496" s="40" t="s">
        <v>115</v>
      </c>
      <c r="CB496" s="40">
        <v>20</v>
      </c>
      <c r="CC496" s="40"/>
      <c r="CD496" s="40"/>
      <c r="CE496" s="40" t="s">
        <v>115</v>
      </c>
      <c r="CF496" s="40"/>
      <c r="CG496" s="40">
        <v>43</v>
      </c>
      <c r="CH496" s="40">
        <v>0</v>
      </c>
      <c r="CI496"/>
      <c r="CJ496"/>
      <c r="CK496"/>
      <c r="CL496"/>
      <c r="CM496">
        <v>1</v>
      </c>
      <c r="CN496" s="40">
        <v>1</v>
      </c>
    </row>
    <row r="497" spans="1:93" s="24" customFormat="1" x14ac:dyDescent="0.25">
      <c r="A497">
        <v>776</v>
      </c>
      <c r="B497" s="21">
        <v>43696</v>
      </c>
      <c r="C497">
        <v>444</v>
      </c>
      <c r="D497">
        <v>20</v>
      </c>
      <c r="E497" t="s">
        <v>284</v>
      </c>
      <c r="F497">
        <v>3</v>
      </c>
      <c r="G497">
        <v>3</v>
      </c>
      <c r="H497"/>
      <c r="I497" t="s">
        <v>285</v>
      </c>
      <c r="J497" s="22">
        <f>COUNTIF($C$79:C705,C497)</f>
        <v>23</v>
      </c>
      <c r="K497" s="23"/>
      <c r="L497">
        <f>--_xlfn.CONCAT(M497:N497)</f>
        <v>20</v>
      </c>
      <c r="M497" s="24">
        <v>2</v>
      </c>
      <c r="N497" s="24">
        <v>0</v>
      </c>
      <c r="AJ497" s="25">
        <v>1</v>
      </c>
      <c r="AK497" s="26">
        <v>1</v>
      </c>
      <c r="AL497" s="27">
        <v>0</v>
      </c>
      <c r="AM497" s="27">
        <v>7</v>
      </c>
      <c r="AN497" s="28">
        <f t="shared" si="68"/>
        <v>7</v>
      </c>
      <c r="AO497" s="29">
        <v>3</v>
      </c>
      <c r="AP497" s="30">
        <v>1</v>
      </c>
      <c r="AQ497" s="27">
        <v>6</v>
      </c>
      <c r="AR497" s="31">
        <v>1</v>
      </c>
      <c r="AS497" s="29">
        <v>2</v>
      </c>
      <c r="AT497" s="30">
        <v>2</v>
      </c>
      <c r="AU497" s="25"/>
      <c r="AV497" s="27"/>
      <c r="AW497" s="31"/>
      <c r="AX497" s="29"/>
      <c r="AY497" s="32"/>
      <c r="AZ497" s="25"/>
      <c r="BA497" s="33">
        <v>4</v>
      </c>
      <c r="BB497" s="31">
        <v>4</v>
      </c>
      <c r="BC497" s="31">
        <v>5</v>
      </c>
      <c r="BD497" s="34">
        <f>--_xlfn.CONCAT(BB497:BC497)</f>
        <v>45</v>
      </c>
      <c r="BE497" s="26"/>
      <c r="BF497" s="26"/>
      <c r="BG497" s="26"/>
      <c r="BH497" s="27">
        <v>0</v>
      </c>
      <c r="BI497" s="27">
        <v>8</v>
      </c>
      <c r="BJ497" s="28">
        <f t="shared" si="71"/>
        <v>8</v>
      </c>
      <c r="BK497" s="32">
        <v>2</v>
      </c>
      <c r="BL497" s="32">
        <v>5</v>
      </c>
      <c r="BM497" s="35">
        <f t="shared" si="70"/>
        <v>25</v>
      </c>
      <c r="BN497" s="29">
        <v>2</v>
      </c>
      <c r="BO497" s="25"/>
      <c r="BP497" s="36">
        <v>1</v>
      </c>
      <c r="BQ497" s="36">
        <v>6</v>
      </c>
      <c r="BR497" s="37">
        <f t="shared" ref="BR497:BR504" si="72">--_xlfn.CONCAT(BP497:BQ497)</f>
        <v>16</v>
      </c>
      <c r="BS497" s="38">
        <v>9</v>
      </c>
      <c r="BT497" s="38" t="s">
        <v>86</v>
      </c>
      <c r="BU497" s="40" t="s">
        <v>127</v>
      </c>
      <c r="BV497" s="39" t="s">
        <v>128</v>
      </c>
      <c r="BW497" s="36">
        <v>45</v>
      </c>
      <c r="BX497" s="36" t="s">
        <v>178</v>
      </c>
      <c r="BY497" s="63" t="s">
        <v>322</v>
      </c>
      <c r="BZ497" s="39" t="s">
        <v>89</v>
      </c>
      <c r="CA497" s="40">
        <v>15</v>
      </c>
      <c r="CB497" s="40">
        <v>16</v>
      </c>
      <c r="CC497" s="40"/>
      <c r="CD497" s="40"/>
      <c r="CE497" s="40">
        <v>15</v>
      </c>
      <c r="CF497" s="40"/>
      <c r="CG497" s="40">
        <v>39</v>
      </c>
      <c r="CH497" s="40">
        <v>18</v>
      </c>
      <c r="CJ497"/>
      <c r="CK497"/>
      <c r="CL497"/>
      <c r="CM497">
        <v>3</v>
      </c>
      <c r="CN497" s="40">
        <v>1</v>
      </c>
      <c r="CO497"/>
    </row>
    <row r="498" spans="1:93" s="24" customFormat="1" x14ac:dyDescent="0.25">
      <c r="A498">
        <v>778</v>
      </c>
      <c r="B498" s="60">
        <v>43696</v>
      </c>
      <c r="C498" s="24">
        <v>444</v>
      </c>
      <c r="D498" s="24">
        <v>26</v>
      </c>
      <c r="E498" t="s">
        <v>284</v>
      </c>
      <c r="F498">
        <v>3</v>
      </c>
      <c r="G498">
        <v>3</v>
      </c>
      <c r="I498" s="24" t="s">
        <v>285</v>
      </c>
      <c r="J498" s="61">
        <f>COUNTIF($C$108:C705,C498)</f>
        <v>23</v>
      </c>
      <c r="K498" s="61"/>
      <c r="L498" s="24">
        <f>--_xlfn.CONCAT(M498:N498)</f>
        <v>26</v>
      </c>
      <c r="M498" s="24">
        <v>2</v>
      </c>
      <c r="N498" s="24">
        <v>6</v>
      </c>
      <c r="AJ498" s="25">
        <v>1</v>
      </c>
      <c r="AK498" s="26">
        <v>1</v>
      </c>
      <c r="AL498" s="27">
        <v>5</v>
      </c>
      <c r="AM498" s="27">
        <v>6</v>
      </c>
      <c r="AN498" s="28">
        <f t="shared" si="68"/>
        <v>56</v>
      </c>
      <c r="AO498" s="29">
        <v>2</v>
      </c>
      <c r="AP498" s="30">
        <v>1</v>
      </c>
      <c r="AQ498" s="27">
        <v>1</v>
      </c>
      <c r="AR498" s="31">
        <v>1</v>
      </c>
      <c r="AS498" s="29">
        <v>4</v>
      </c>
      <c r="AT498" s="30">
        <v>4</v>
      </c>
      <c r="AU498" s="25"/>
      <c r="AV498" s="27"/>
      <c r="AW498" s="31"/>
      <c r="AX498" s="29"/>
      <c r="AY498" s="32"/>
      <c r="AZ498" s="25"/>
      <c r="BA498" s="33"/>
      <c r="BB498" s="31"/>
      <c r="BC498" s="31"/>
      <c r="BD498" s="34"/>
      <c r="BE498" s="26"/>
      <c r="BF498" s="26"/>
      <c r="BG498" s="26"/>
      <c r="BH498" s="27">
        <v>0</v>
      </c>
      <c r="BI498" s="27">
        <v>8</v>
      </c>
      <c r="BJ498" s="28">
        <f t="shared" si="71"/>
        <v>8</v>
      </c>
      <c r="BK498" s="32">
        <v>2</v>
      </c>
      <c r="BL498" s="32">
        <v>5</v>
      </c>
      <c r="BM498" s="35">
        <f t="shared" si="70"/>
        <v>25</v>
      </c>
      <c r="BN498" s="29">
        <v>2</v>
      </c>
      <c r="BO498" s="25"/>
      <c r="BP498" s="36">
        <v>2</v>
      </c>
      <c r="BQ498" s="36">
        <v>9</v>
      </c>
      <c r="BR498" s="37">
        <f t="shared" si="72"/>
        <v>29</v>
      </c>
      <c r="BU498" t="s">
        <v>117</v>
      </c>
      <c r="BV498" s="24" t="s">
        <v>118</v>
      </c>
      <c r="BZ498" s="39" t="s">
        <v>89</v>
      </c>
      <c r="CA498" s="40" t="s">
        <v>119</v>
      </c>
      <c r="CB498" s="40">
        <v>17</v>
      </c>
      <c r="CC498" s="40"/>
      <c r="CD498" s="40"/>
      <c r="CE498" s="40" t="s">
        <v>119</v>
      </c>
      <c r="CF498" s="40"/>
      <c r="CG498" s="40">
        <v>40</v>
      </c>
      <c r="CH498" s="40">
        <v>20</v>
      </c>
      <c r="CK498"/>
      <c r="CL498"/>
      <c r="CM498">
        <v>3</v>
      </c>
      <c r="CN498" s="40">
        <v>1</v>
      </c>
      <c r="CO498"/>
    </row>
    <row r="499" spans="1:93" s="24" customFormat="1" x14ac:dyDescent="0.25">
      <c r="A499">
        <v>639</v>
      </c>
      <c r="B499" s="21">
        <v>43685</v>
      </c>
      <c r="C499">
        <v>364</v>
      </c>
      <c r="D499">
        <v>16</v>
      </c>
      <c r="E499" t="s">
        <v>288</v>
      </c>
      <c r="F499">
        <v>3</v>
      </c>
      <c r="G499">
        <v>1</v>
      </c>
      <c r="H499">
        <v>364</v>
      </c>
      <c r="I499" t="s">
        <v>323</v>
      </c>
      <c r="J499" s="22">
        <f>COUNTIF($C479:C$710,C499)</f>
        <v>1</v>
      </c>
      <c r="K499" s="23">
        <v>1</v>
      </c>
      <c r="L499">
        <f>--_xlfn.CONCAT(M499:O499)</f>
        <v>16</v>
      </c>
      <c r="M499" s="24">
        <v>1</v>
      </c>
      <c r="N499" s="24">
        <v>6</v>
      </c>
      <c r="AJ499" s="25">
        <v>1</v>
      </c>
      <c r="AK499" s="26">
        <v>3</v>
      </c>
      <c r="AL499" s="27">
        <v>0</v>
      </c>
      <c r="AM499" s="27">
        <v>3</v>
      </c>
      <c r="AN499" s="28">
        <f t="shared" si="68"/>
        <v>3</v>
      </c>
      <c r="AO499" s="29">
        <v>2</v>
      </c>
      <c r="AP499" s="30">
        <v>1</v>
      </c>
      <c r="AQ499" s="27">
        <v>6</v>
      </c>
      <c r="AR499" s="31">
        <v>1</v>
      </c>
      <c r="AS499" s="29">
        <v>3</v>
      </c>
      <c r="AT499" s="30">
        <v>3</v>
      </c>
      <c r="AU499" s="25"/>
      <c r="AV499" s="27"/>
      <c r="AW499" s="31"/>
      <c r="AX499" s="29"/>
      <c r="AY499" s="32"/>
      <c r="AZ499" s="25"/>
      <c r="BA499" s="33"/>
      <c r="BB499" s="31"/>
      <c r="BC499" s="31"/>
      <c r="BD499" s="34"/>
      <c r="BE499" s="26"/>
      <c r="BF499" s="26"/>
      <c r="BG499" s="26"/>
      <c r="BH499" s="27">
        <v>0</v>
      </c>
      <c r="BI499" s="27">
        <v>8</v>
      </c>
      <c r="BJ499" s="28">
        <f t="shared" si="71"/>
        <v>8</v>
      </c>
      <c r="BK499" s="32">
        <v>2</v>
      </c>
      <c r="BL499" s="32">
        <v>6</v>
      </c>
      <c r="BM499" s="35">
        <f t="shared" si="70"/>
        <v>26</v>
      </c>
      <c r="BN499" s="29">
        <v>2</v>
      </c>
      <c r="BO499" s="25"/>
      <c r="BP499" s="36">
        <v>2</v>
      </c>
      <c r="BQ499" s="36">
        <v>3</v>
      </c>
      <c r="BR499" s="37">
        <f t="shared" si="72"/>
        <v>23</v>
      </c>
      <c r="BS499" s="38">
        <v>2</v>
      </c>
      <c r="BT499" s="38" t="s">
        <v>54</v>
      </c>
      <c r="BU499" s="40" t="s">
        <v>70</v>
      </c>
      <c r="BV499" s="39" t="s">
        <v>71</v>
      </c>
      <c r="BW499" s="39"/>
      <c r="BX499" s="39"/>
      <c r="BY499" s="39"/>
      <c r="BZ499" s="39" t="s">
        <v>72</v>
      </c>
      <c r="CA499" s="40" t="s">
        <v>73</v>
      </c>
      <c r="CB499" s="40">
        <v>24</v>
      </c>
      <c r="CC499" s="40"/>
      <c r="CD499" s="40"/>
      <c r="CE499" s="40" t="s">
        <v>73</v>
      </c>
      <c r="CF499" s="40"/>
      <c r="CG499" s="40"/>
      <c r="CH499" s="40"/>
      <c r="CK499"/>
      <c r="CL499"/>
      <c r="CM499">
        <v>1</v>
      </c>
      <c r="CN499" s="40">
        <v>2</v>
      </c>
      <c r="CO499"/>
    </row>
    <row r="500" spans="1:93" s="24" customFormat="1" x14ac:dyDescent="0.25">
      <c r="A500">
        <v>643</v>
      </c>
      <c r="B500" s="21">
        <v>43685</v>
      </c>
      <c r="C500">
        <v>367</v>
      </c>
      <c r="D500">
        <v>48</v>
      </c>
      <c r="E500" t="s">
        <v>288</v>
      </c>
      <c r="F500">
        <v>3</v>
      </c>
      <c r="G500">
        <v>1</v>
      </c>
      <c r="H500">
        <v>367</v>
      </c>
      <c r="I500" t="s">
        <v>324</v>
      </c>
      <c r="J500" s="22">
        <f>COUNTIF($C486:C$711,C500)</f>
        <v>7</v>
      </c>
      <c r="K500" s="23">
        <v>1</v>
      </c>
      <c r="L500">
        <f>--_xlfn.CONCAT(M500:O500)</f>
        <v>48</v>
      </c>
      <c r="M500" s="24">
        <v>4</v>
      </c>
      <c r="N500" s="24">
        <v>8</v>
      </c>
      <c r="AJ500" s="25">
        <v>1</v>
      </c>
      <c r="AK500" s="26">
        <v>3</v>
      </c>
      <c r="AL500" s="27">
        <v>0</v>
      </c>
      <c r="AM500" s="27">
        <v>3</v>
      </c>
      <c r="AN500" s="28">
        <f t="shared" si="68"/>
        <v>3</v>
      </c>
      <c r="AO500" s="29">
        <v>2</v>
      </c>
      <c r="AP500" s="30">
        <v>1</v>
      </c>
      <c r="AQ500" s="27">
        <v>4</v>
      </c>
      <c r="AR500" s="31">
        <v>1</v>
      </c>
      <c r="AS500" s="29">
        <v>3</v>
      </c>
      <c r="AT500" s="30">
        <v>5</v>
      </c>
      <c r="AU500" s="25"/>
      <c r="AV500" s="27"/>
      <c r="AW500" s="31"/>
      <c r="AX500" s="29"/>
      <c r="AY500" s="32"/>
      <c r="AZ500" s="25"/>
      <c r="BA500" s="33"/>
      <c r="BB500" s="31"/>
      <c r="BC500" s="31"/>
      <c r="BD500" s="34"/>
      <c r="BE500" s="26"/>
      <c r="BF500" s="26"/>
      <c r="BG500" s="26"/>
      <c r="BH500" s="27">
        <v>0</v>
      </c>
      <c r="BI500" s="27">
        <v>8</v>
      </c>
      <c r="BJ500" s="28">
        <f t="shared" si="71"/>
        <v>8</v>
      </c>
      <c r="BK500" s="32">
        <v>2</v>
      </c>
      <c r="BL500" s="32">
        <v>7</v>
      </c>
      <c r="BM500" s="35">
        <f t="shared" si="70"/>
        <v>27</v>
      </c>
      <c r="BN500" s="29">
        <v>2</v>
      </c>
      <c r="BO500" s="25"/>
      <c r="BP500" s="36">
        <v>2</v>
      </c>
      <c r="BQ500" s="36">
        <v>3</v>
      </c>
      <c r="BR500" s="37">
        <f t="shared" si="72"/>
        <v>23</v>
      </c>
      <c r="BS500" s="38">
        <v>2</v>
      </c>
      <c r="BT500" s="38" t="s">
        <v>54</v>
      </c>
      <c r="BU500" s="40" t="s">
        <v>70</v>
      </c>
      <c r="BV500" s="39" t="s">
        <v>71</v>
      </c>
      <c r="BW500" s="39"/>
      <c r="BX500" s="39"/>
      <c r="BY500" s="39"/>
      <c r="BZ500" s="39" t="s">
        <v>72</v>
      </c>
      <c r="CA500" s="40" t="s">
        <v>73</v>
      </c>
      <c r="CB500" s="40">
        <v>24</v>
      </c>
      <c r="CC500" s="40"/>
      <c r="CD500" s="40"/>
      <c r="CE500" s="40" t="s">
        <v>73</v>
      </c>
      <c r="CF500" s="40"/>
      <c r="CG500" s="40"/>
      <c r="CH500" s="40"/>
      <c r="CK500"/>
      <c r="CL500"/>
      <c r="CM500">
        <v>1</v>
      </c>
      <c r="CN500" s="40">
        <v>1</v>
      </c>
      <c r="CO500"/>
    </row>
    <row r="501" spans="1:93" x14ac:dyDescent="0.25">
      <c r="A501">
        <v>796</v>
      </c>
      <c r="B501" s="21">
        <v>43696</v>
      </c>
      <c r="C501">
        <v>446</v>
      </c>
      <c r="D501">
        <v>16</v>
      </c>
      <c r="E501" t="s">
        <v>278</v>
      </c>
      <c r="F501">
        <v>3</v>
      </c>
      <c r="G501">
        <v>3</v>
      </c>
      <c r="I501" t="s">
        <v>279</v>
      </c>
      <c r="J501" s="22">
        <f>COUNTIF($C$30:C754,C501)</f>
        <v>18</v>
      </c>
      <c r="K501" s="23"/>
      <c r="L501">
        <f>--_xlfn.CONCAT(M501:N501)</f>
        <v>16</v>
      </c>
      <c r="M501" s="24">
        <v>1</v>
      </c>
      <c r="N501" s="24">
        <v>6</v>
      </c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  <c r="AJ501" s="25">
        <v>1</v>
      </c>
      <c r="AK501" s="26">
        <v>1</v>
      </c>
      <c r="AL501" s="27">
        <v>0</v>
      </c>
      <c r="AM501" s="27">
        <v>3</v>
      </c>
      <c r="AN501" s="28">
        <f t="shared" si="68"/>
        <v>3</v>
      </c>
      <c r="AO501" s="29">
        <v>2</v>
      </c>
      <c r="AP501" s="30">
        <v>1</v>
      </c>
      <c r="AQ501" s="27">
        <v>2</v>
      </c>
      <c r="AR501" s="31">
        <v>1</v>
      </c>
      <c r="AS501" s="29">
        <v>4</v>
      </c>
      <c r="AT501" s="30">
        <v>4</v>
      </c>
      <c r="AU501" s="25"/>
      <c r="AV501" s="27"/>
      <c r="AW501" s="31"/>
      <c r="AX501" s="29"/>
      <c r="AY501" s="32"/>
      <c r="AZ501" s="25"/>
      <c r="BA501" s="33"/>
      <c r="BB501" s="31"/>
      <c r="BC501" s="31"/>
      <c r="BD501" s="34"/>
      <c r="BE501" s="26"/>
      <c r="BF501" s="26"/>
      <c r="BG501" s="26"/>
      <c r="BH501" s="27">
        <v>0</v>
      </c>
      <c r="BI501" s="27">
        <v>8</v>
      </c>
      <c r="BJ501" s="28">
        <f t="shared" si="71"/>
        <v>8</v>
      </c>
      <c r="BK501" s="32">
        <v>2</v>
      </c>
      <c r="BL501" s="32">
        <v>7</v>
      </c>
      <c r="BM501" s="35">
        <f t="shared" si="70"/>
        <v>27</v>
      </c>
      <c r="BN501" s="29">
        <v>2</v>
      </c>
      <c r="BO501" s="25"/>
      <c r="BP501" s="36">
        <v>1</v>
      </c>
      <c r="BQ501" s="36">
        <v>5</v>
      </c>
      <c r="BR501" s="37">
        <f t="shared" si="72"/>
        <v>15</v>
      </c>
      <c r="BS501" s="38">
        <v>8</v>
      </c>
      <c r="BT501" s="38" t="s">
        <v>86</v>
      </c>
      <c r="BU501" s="40" t="s">
        <v>150</v>
      </c>
      <c r="BV501" s="39" t="s">
        <v>151</v>
      </c>
      <c r="BW501" s="39"/>
      <c r="BX501" s="39"/>
      <c r="BY501" s="39"/>
      <c r="BZ501" s="39" t="s">
        <v>89</v>
      </c>
      <c r="CA501" s="40" t="s">
        <v>152</v>
      </c>
      <c r="CB501" s="40">
        <v>14</v>
      </c>
      <c r="CC501" s="40"/>
      <c r="CD501" s="40"/>
      <c r="CE501" s="40" t="s">
        <v>152</v>
      </c>
      <c r="CF501" s="40"/>
      <c r="CG501" s="40">
        <v>38</v>
      </c>
      <c r="CH501" s="40">
        <v>19</v>
      </c>
      <c r="CI501" s="24"/>
      <c r="CM501">
        <v>3</v>
      </c>
      <c r="CN501" s="40">
        <v>1</v>
      </c>
    </row>
    <row r="502" spans="1:93" x14ac:dyDescent="0.25">
      <c r="A502">
        <v>88</v>
      </c>
      <c r="B502" s="21">
        <v>43653</v>
      </c>
      <c r="C502">
        <v>131</v>
      </c>
      <c r="D502">
        <v>55</v>
      </c>
      <c r="E502" t="s">
        <v>293</v>
      </c>
      <c r="F502">
        <v>3</v>
      </c>
      <c r="G502">
        <v>1</v>
      </c>
      <c r="H502">
        <v>131</v>
      </c>
      <c r="I502" t="s">
        <v>294</v>
      </c>
      <c r="J502" s="22">
        <f>COUNTIF($C$132:C655,C502)</f>
        <v>14</v>
      </c>
      <c r="K502" s="23">
        <v>3</v>
      </c>
      <c r="L502">
        <f>--_xlfn.CONCAT(M502:O502)</f>
        <v>55</v>
      </c>
      <c r="M502" s="24">
        <v>5</v>
      </c>
      <c r="N502" s="24">
        <v>5</v>
      </c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4"/>
      <c r="AJ502" s="25">
        <v>1</v>
      </c>
      <c r="AK502" s="26">
        <v>1</v>
      </c>
      <c r="AL502" s="27">
        <v>3</v>
      </c>
      <c r="AM502" s="27">
        <v>2</v>
      </c>
      <c r="AN502" s="28">
        <f t="shared" si="68"/>
        <v>32</v>
      </c>
      <c r="AO502" s="29">
        <v>2</v>
      </c>
      <c r="AP502" s="30">
        <v>1</v>
      </c>
      <c r="AQ502" s="27">
        <v>6</v>
      </c>
      <c r="AR502" s="31">
        <v>1</v>
      </c>
      <c r="AS502" s="29">
        <v>4</v>
      </c>
      <c r="AT502" s="30">
        <v>4</v>
      </c>
      <c r="AU502" s="25"/>
      <c r="AV502" s="27"/>
      <c r="AW502" s="31"/>
      <c r="AX502" s="29"/>
      <c r="AY502" s="32"/>
      <c r="AZ502" s="25"/>
      <c r="BA502" s="33">
        <v>4</v>
      </c>
      <c r="BB502" s="31">
        <v>3</v>
      </c>
      <c r="BC502" s="31">
        <v>1</v>
      </c>
      <c r="BD502" s="34">
        <f>--_xlfn.CONCAT(BB502:BC502)</f>
        <v>31</v>
      </c>
      <c r="BE502" s="26"/>
      <c r="BF502" s="26"/>
      <c r="BG502" s="26"/>
      <c r="BH502" s="27">
        <v>0</v>
      </c>
      <c r="BI502" s="27">
        <v>8</v>
      </c>
      <c r="BJ502" s="28">
        <f t="shared" si="71"/>
        <v>8</v>
      </c>
      <c r="BK502" s="32">
        <v>2</v>
      </c>
      <c r="BL502" s="32">
        <v>8</v>
      </c>
      <c r="BM502" s="35">
        <f t="shared" si="70"/>
        <v>28</v>
      </c>
      <c r="BN502" s="29">
        <v>2</v>
      </c>
      <c r="BO502" s="25"/>
      <c r="BP502" s="36">
        <v>1</v>
      </c>
      <c r="BQ502" s="36">
        <v>5</v>
      </c>
      <c r="BR502" s="37">
        <f t="shared" si="72"/>
        <v>15</v>
      </c>
      <c r="BS502" s="38">
        <v>8</v>
      </c>
      <c r="BT502" s="38" t="s">
        <v>86</v>
      </c>
      <c r="BU502" s="40" t="s">
        <v>150</v>
      </c>
      <c r="BV502" s="39" t="s">
        <v>151</v>
      </c>
      <c r="BW502" s="39">
        <v>31</v>
      </c>
      <c r="BX502" s="39"/>
      <c r="BY502" t="s">
        <v>154</v>
      </c>
      <c r="BZ502" s="39" t="s">
        <v>89</v>
      </c>
      <c r="CA502" s="40" t="s">
        <v>152</v>
      </c>
      <c r="CB502" s="40">
        <v>14</v>
      </c>
      <c r="CC502" s="40"/>
      <c r="CD502" s="40"/>
      <c r="CE502" s="40" t="s">
        <v>152</v>
      </c>
      <c r="CF502" s="40"/>
      <c r="CG502" s="40">
        <v>38</v>
      </c>
      <c r="CH502" s="40">
        <v>19</v>
      </c>
      <c r="CI502" s="24"/>
      <c r="CM502">
        <v>1</v>
      </c>
      <c r="CN502" s="39">
        <v>1</v>
      </c>
      <c r="CO502" s="24"/>
    </row>
    <row r="503" spans="1:93" x14ac:dyDescent="0.25">
      <c r="A503">
        <v>592</v>
      </c>
      <c r="B503" s="21">
        <v>43677</v>
      </c>
      <c r="C503">
        <v>317</v>
      </c>
      <c r="D503">
        <v>35</v>
      </c>
      <c r="E503" t="s">
        <v>308</v>
      </c>
      <c r="F503">
        <v>3</v>
      </c>
      <c r="G503">
        <v>1</v>
      </c>
      <c r="H503">
        <v>317</v>
      </c>
      <c r="I503" t="s">
        <v>309</v>
      </c>
      <c r="J503" s="22">
        <f>COUNTIF($C$57:C731,C503)</f>
        <v>3</v>
      </c>
      <c r="K503" s="23">
        <v>1</v>
      </c>
      <c r="L503">
        <f>--_xlfn.CONCAT(M503:O503)</f>
        <v>35</v>
      </c>
      <c r="M503" s="24">
        <v>3</v>
      </c>
      <c r="N503" s="24">
        <v>5</v>
      </c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4"/>
      <c r="AJ503" s="25">
        <v>1</v>
      </c>
      <c r="AK503" s="26">
        <v>1</v>
      </c>
      <c r="AL503" s="27">
        <v>3</v>
      </c>
      <c r="AM503" s="27">
        <v>2</v>
      </c>
      <c r="AN503" s="28">
        <f t="shared" si="68"/>
        <v>32</v>
      </c>
      <c r="AO503" s="29">
        <v>2</v>
      </c>
      <c r="AP503" s="30">
        <v>1</v>
      </c>
      <c r="AQ503" s="27">
        <v>4</v>
      </c>
      <c r="AR503" s="31">
        <v>1</v>
      </c>
      <c r="AS503" s="29">
        <v>3</v>
      </c>
      <c r="AT503" s="30">
        <v>3</v>
      </c>
      <c r="AU503" s="25"/>
      <c r="AV503" s="27"/>
      <c r="AW503" s="31"/>
      <c r="AX503" s="29"/>
      <c r="AY503" s="32"/>
      <c r="AZ503" s="25"/>
      <c r="BA503" s="33">
        <v>1</v>
      </c>
      <c r="BB503" s="31">
        <v>2</v>
      </c>
      <c r="BC503" s="31"/>
      <c r="BD503" s="34">
        <f>--_xlfn.CONCAT(BB503:BC503)</f>
        <v>2</v>
      </c>
      <c r="BE503" s="26"/>
      <c r="BF503" s="26"/>
      <c r="BG503" s="26"/>
      <c r="BH503" s="27">
        <v>0</v>
      </c>
      <c r="BI503" s="27">
        <v>8</v>
      </c>
      <c r="BJ503" s="28">
        <f t="shared" si="71"/>
        <v>8</v>
      </c>
      <c r="BK503" s="32">
        <v>3</v>
      </c>
      <c r="BL503" s="32">
        <v>5</v>
      </c>
      <c r="BM503" s="35">
        <f t="shared" si="70"/>
        <v>35</v>
      </c>
      <c r="BN503" s="29">
        <v>2</v>
      </c>
      <c r="BO503" s="25"/>
      <c r="BP503" s="36">
        <v>1</v>
      </c>
      <c r="BQ503" s="36">
        <v>5</v>
      </c>
      <c r="BR503" s="37">
        <f t="shared" si="72"/>
        <v>15</v>
      </c>
      <c r="BS503" s="38">
        <v>8</v>
      </c>
      <c r="BT503" s="38" t="s">
        <v>86</v>
      </c>
      <c r="BU503" s="40" t="s">
        <v>150</v>
      </c>
      <c r="BV503" s="39" t="s">
        <v>151</v>
      </c>
      <c r="BW503" s="51">
        <v>2</v>
      </c>
      <c r="BX503" s="51" t="s">
        <v>110</v>
      </c>
      <c r="BY503" s="51" t="s">
        <v>302</v>
      </c>
      <c r="BZ503" s="39" t="s">
        <v>129</v>
      </c>
      <c r="CA503" s="40">
        <v>13</v>
      </c>
      <c r="CB503" s="40">
        <v>13</v>
      </c>
      <c r="CC503" s="40"/>
      <c r="CD503" s="40"/>
      <c r="CE503" s="40">
        <v>13</v>
      </c>
      <c r="CF503" s="40"/>
      <c r="CG503" s="40">
        <v>37</v>
      </c>
      <c r="CH503" s="40">
        <v>17</v>
      </c>
      <c r="CI503" s="24"/>
      <c r="CM503">
        <v>1</v>
      </c>
      <c r="CN503" s="40">
        <v>1</v>
      </c>
      <c r="CO503" s="41"/>
    </row>
    <row r="504" spans="1:93" x14ac:dyDescent="0.25">
      <c r="A504">
        <v>70</v>
      </c>
      <c r="B504" s="60">
        <v>43661</v>
      </c>
      <c r="C504" s="24">
        <v>128</v>
      </c>
      <c r="D504" s="24">
        <v>41</v>
      </c>
      <c r="E504" t="s">
        <v>304</v>
      </c>
      <c r="F504">
        <v>3</v>
      </c>
      <c r="G504">
        <v>1</v>
      </c>
      <c r="H504" s="24"/>
      <c r="I504" s="24" t="s">
        <v>305</v>
      </c>
      <c r="J504" s="61">
        <f>COUNTIF($C$52:C501,C504)</f>
        <v>4</v>
      </c>
      <c r="K504" s="61"/>
      <c r="L504" s="24">
        <f>--_xlfn.CONCAT(M504:O504)</f>
        <v>41</v>
      </c>
      <c r="M504" s="24">
        <v>4</v>
      </c>
      <c r="N504" s="24">
        <v>1</v>
      </c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  <c r="AI504" s="24"/>
      <c r="AJ504" s="25">
        <v>1</v>
      </c>
      <c r="AK504" s="26">
        <v>1</v>
      </c>
      <c r="AL504" s="27">
        <v>0</v>
      </c>
      <c r="AM504" s="27">
        <v>2</v>
      </c>
      <c r="AN504" s="28">
        <f t="shared" si="68"/>
        <v>2</v>
      </c>
      <c r="AO504" s="29">
        <v>2</v>
      </c>
      <c r="AP504" s="30">
        <v>1</v>
      </c>
      <c r="AQ504" s="27">
        <v>6</v>
      </c>
      <c r="AR504" s="31">
        <v>1</v>
      </c>
      <c r="AS504" s="29">
        <v>6</v>
      </c>
      <c r="AT504" s="30">
        <v>6</v>
      </c>
      <c r="AU504" s="25"/>
      <c r="AV504" s="27"/>
      <c r="AW504" s="31"/>
      <c r="AX504" s="29"/>
      <c r="AY504" s="32"/>
      <c r="AZ504" s="25"/>
      <c r="BA504" s="33"/>
      <c r="BB504" s="31"/>
      <c r="BC504" s="31"/>
      <c r="BD504" s="34"/>
      <c r="BE504" s="26"/>
      <c r="BF504" s="26"/>
      <c r="BG504" s="26"/>
      <c r="BH504" s="27">
        <v>0</v>
      </c>
      <c r="BI504" s="27">
        <v>8</v>
      </c>
      <c r="BJ504" s="28">
        <f t="shared" si="71"/>
        <v>8</v>
      </c>
      <c r="BK504" s="32">
        <v>3</v>
      </c>
      <c r="BL504" s="32">
        <v>7</v>
      </c>
      <c r="BM504" s="35">
        <f t="shared" si="70"/>
        <v>37</v>
      </c>
      <c r="BN504" s="29">
        <v>2</v>
      </c>
      <c r="BO504" s="25"/>
      <c r="BP504" s="36">
        <v>1</v>
      </c>
      <c r="BQ504" s="36">
        <v>2</v>
      </c>
      <c r="BR504" s="37">
        <f t="shared" si="72"/>
        <v>12</v>
      </c>
      <c r="BS504" s="24"/>
      <c r="BT504" s="24"/>
      <c r="BU504" t="s">
        <v>117</v>
      </c>
      <c r="BV504" s="24" t="s">
        <v>118</v>
      </c>
      <c r="BW504" s="24"/>
      <c r="BX504" s="24"/>
      <c r="BY504" s="24"/>
      <c r="BZ504" s="39" t="s">
        <v>89</v>
      </c>
      <c r="CA504" s="40" t="s">
        <v>119</v>
      </c>
      <c r="CB504" s="40">
        <v>17</v>
      </c>
      <c r="CC504" s="40"/>
      <c r="CD504" s="40"/>
      <c r="CE504" s="40" t="s">
        <v>119</v>
      </c>
      <c r="CF504" s="40"/>
      <c r="CG504" s="40">
        <v>40</v>
      </c>
      <c r="CH504" s="40">
        <v>20</v>
      </c>
      <c r="CI504" s="24"/>
      <c r="CJ504" s="24"/>
      <c r="CM504">
        <v>1</v>
      </c>
      <c r="CN504" s="39">
        <v>1</v>
      </c>
      <c r="CO504" s="24"/>
    </row>
    <row r="505" spans="1:93" x14ac:dyDescent="0.25">
      <c r="A505">
        <v>636</v>
      </c>
      <c r="B505" s="21">
        <v>43647</v>
      </c>
      <c r="C505">
        <v>36</v>
      </c>
      <c r="D505">
        <v>12</v>
      </c>
      <c r="E505" t="s">
        <v>314</v>
      </c>
      <c r="F505">
        <v>3</v>
      </c>
      <c r="G505">
        <v>1</v>
      </c>
      <c r="H505">
        <v>36</v>
      </c>
      <c r="I505" t="s">
        <v>325</v>
      </c>
      <c r="L505">
        <f>--_xlfn.CONCAT(M505:O505)</f>
        <v>12</v>
      </c>
      <c r="M505" s="24">
        <v>1</v>
      </c>
      <c r="N505" s="24">
        <v>2</v>
      </c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4"/>
      <c r="AJ505" s="25">
        <v>9</v>
      </c>
      <c r="AK505" s="26"/>
      <c r="AL505" s="27"/>
      <c r="AM505" s="27"/>
      <c r="AN505" s="28"/>
      <c r="AO505" s="29"/>
      <c r="AP505" s="30">
        <v>1</v>
      </c>
      <c r="AQ505" s="27">
        <v>6</v>
      </c>
      <c r="AR505" s="31">
        <v>1</v>
      </c>
      <c r="AS505" s="29">
        <v>4</v>
      </c>
      <c r="AT505" s="30">
        <v>4</v>
      </c>
      <c r="AU505" s="25"/>
      <c r="AV505" s="27"/>
      <c r="AW505" s="31"/>
      <c r="AX505" s="29"/>
      <c r="AY505" s="32"/>
      <c r="AZ505" s="25"/>
      <c r="BA505" s="33"/>
      <c r="BB505" s="31"/>
      <c r="BC505" s="31"/>
      <c r="BD505" s="34"/>
      <c r="BE505" s="26"/>
      <c r="BF505" s="26"/>
      <c r="BG505" s="26"/>
      <c r="BH505" s="27">
        <v>0</v>
      </c>
      <c r="BI505" s="27">
        <v>8</v>
      </c>
      <c r="BJ505" s="28">
        <f t="shared" si="71"/>
        <v>8</v>
      </c>
      <c r="BK505" s="32">
        <v>4</v>
      </c>
      <c r="BL505" s="32">
        <v>0</v>
      </c>
      <c r="BM505" s="35">
        <f t="shared" si="70"/>
        <v>40</v>
      </c>
      <c r="BN505" s="29">
        <v>2</v>
      </c>
      <c r="BO505" s="25"/>
      <c r="BP505" s="36"/>
      <c r="BQ505" s="36"/>
      <c r="BR505" s="37">
        <v>37</v>
      </c>
      <c r="BS505" s="24"/>
      <c r="BT505" s="24"/>
      <c r="BU505" t="s">
        <v>201</v>
      </c>
      <c r="BV505" s="24" t="s">
        <v>202</v>
      </c>
      <c r="BW505" s="24"/>
      <c r="BX505" s="24"/>
      <c r="BY505" s="24"/>
      <c r="BZ505" s="39" t="s">
        <v>89</v>
      </c>
      <c r="CA505" s="40" t="s">
        <v>203</v>
      </c>
      <c r="CB505" s="40">
        <v>25</v>
      </c>
      <c r="CC505" s="40"/>
      <c r="CD505" s="40"/>
      <c r="CE505" s="40" t="s">
        <v>203</v>
      </c>
      <c r="CF505" s="40"/>
      <c r="CG505" s="40"/>
      <c r="CH505" s="40"/>
      <c r="CI505" s="24"/>
      <c r="CJ505" s="24" t="s">
        <v>203</v>
      </c>
      <c r="CM505">
        <v>1</v>
      </c>
      <c r="CN505" s="40">
        <v>1</v>
      </c>
      <c r="CO505" s="24"/>
    </row>
    <row r="506" spans="1:93" x14ac:dyDescent="0.25">
      <c r="A506">
        <v>644</v>
      </c>
      <c r="B506" s="21">
        <v>43685</v>
      </c>
      <c r="C506">
        <v>367</v>
      </c>
      <c r="D506">
        <v>49</v>
      </c>
      <c r="E506" t="s">
        <v>288</v>
      </c>
      <c r="F506">
        <v>3</v>
      </c>
      <c r="G506">
        <v>1</v>
      </c>
      <c r="H506">
        <v>367</v>
      </c>
      <c r="I506" t="s">
        <v>324</v>
      </c>
      <c r="J506" s="22">
        <f>COUNTIF($C$18:C754,C506)</f>
        <v>7</v>
      </c>
      <c r="K506" s="23">
        <v>1</v>
      </c>
      <c r="L506">
        <f>--_xlfn.CONCAT(M506:O506)</f>
        <v>49</v>
      </c>
      <c r="M506" s="24">
        <v>4</v>
      </c>
      <c r="N506" s="24">
        <v>9</v>
      </c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  <c r="AI506" s="24"/>
      <c r="AJ506" s="25">
        <v>1</v>
      </c>
      <c r="AK506" s="26">
        <v>1</v>
      </c>
      <c r="AL506" s="27">
        <v>0</v>
      </c>
      <c r="AM506" s="27">
        <v>3</v>
      </c>
      <c r="AN506" s="28">
        <f>--_xlfn.CONCAT(AL506:AM506)</f>
        <v>3</v>
      </c>
      <c r="AO506" s="29">
        <v>2</v>
      </c>
      <c r="AP506" s="30">
        <v>1</v>
      </c>
      <c r="AQ506" s="27">
        <v>1</v>
      </c>
      <c r="AR506" s="31">
        <v>1</v>
      </c>
      <c r="AS506" s="29">
        <v>3</v>
      </c>
      <c r="AT506" s="30">
        <v>2</v>
      </c>
      <c r="AU506" s="25"/>
      <c r="AV506" s="27"/>
      <c r="AW506" s="31"/>
      <c r="AX506" s="29"/>
      <c r="AY506" s="32"/>
      <c r="AZ506" s="25"/>
      <c r="BA506" s="33">
        <v>4</v>
      </c>
      <c r="BB506" s="31">
        <v>1</v>
      </c>
      <c r="BC506" s="31">
        <v>3</v>
      </c>
      <c r="BD506" s="34">
        <f>--_xlfn.CONCAT(BB506:BC506)</f>
        <v>13</v>
      </c>
      <c r="BE506" s="26"/>
      <c r="BF506" s="26"/>
      <c r="BG506" s="26"/>
      <c r="BH506" s="27">
        <v>0</v>
      </c>
      <c r="BI506" s="27">
        <v>8</v>
      </c>
      <c r="BJ506" s="28">
        <f t="shared" si="71"/>
        <v>8</v>
      </c>
      <c r="BK506" s="32"/>
      <c r="BL506" s="32"/>
      <c r="BM506" s="35"/>
      <c r="BN506" s="29">
        <v>2</v>
      </c>
      <c r="BO506" s="25"/>
      <c r="BP506" s="36">
        <v>1</v>
      </c>
      <c r="BQ506" s="36">
        <v>6</v>
      </c>
      <c r="BR506" s="37">
        <f>--_xlfn.CONCAT(BP506:BQ506)</f>
        <v>16</v>
      </c>
      <c r="BS506" s="38">
        <v>9</v>
      </c>
      <c r="BT506" s="38" t="s">
        <v>86</v>
      </c>
      <c r="BU506" s="40" t="s">
        <v>127</v>
      </c>
      <c r="BV506" s="39" t="s">
        <v>128</v>
      </c>
      <c r="BW506" s="51">
        <v>13</v>
      </c>
      <c r="BX506" s="51" t="s">
        <v>110</v>
      </c>
      <c r="BY506" s="58" t="s">
        <v>211</v>
      </c>
      <c r="BZ506" s="39" t="s">
        <v>129</v>
      </c>
      <c r="CA506" s="40">
        <v>13</v>
      </c>
      <c r="CB506" s="40">
        <v>13</v>
      </c>
      <c r="CC506" s="40"/>
      <c r="CD506" s="40"/>
      <c r="CE506" s="40">
        <v>13</v>
      </c>
      <c r="CF506" s="40"/>
      <c r="CG506" s="40">
        <v>37</v>
      </c>
      <c r="CH506" s="40">
        <v>17</v>
      </c>
      <c r="CI506" s="24"/>
      <c r="CK506" t="s">
        <v>130</v>
      </c>
      <c r="CM506">
        <v>1</v>
      </c>
      <c r="CN506" s="40">
        <v>1</v>
      </c>
      <c r="CO506" s="41"/>
    </row>
    <row r="507" spans="1:93" x14ac:dyDescent="0.25">
      <c r="A507">
        <v>597</v>
      </c>
      <c r="B507" s="21">
        <v>43681</v>
      </c>
      <c r="C507">
        <v>322</v>
      </c>
      <c r="D507">
        <v>14</v>
      </c>
      <c r="E507" t="s">
        <v>280</v>
      </c>
      <c r="F507">
        <v>3</v>
      </c>
      <c r="G507">
        <v>1</v>
      </c>
      <c r="H507">
        <v>322</v>
      </c>
      <c r="I507" t="s">
        <v>281</v>
      </c>
      <c r="J507" s="22">
        <f>COUNTIF($C$35:C754,C507)</f>
        <v>8</v>
      </c>
      <c r="K507" s="22">
        <v>1</v>
      </c>
      <c r="L507">
        <f>--_xlfn.CONCAT(M507:N507)</f>
        <v>14</v>
      </c>
      <c r="M507" s="24">
        <v>1</v>
      </c>
      <c r="N507" s="24">
        <v>4</v>
      </c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  <c r="AI507" s="24"/>
      <c r="AJ507" s="25">
        <v>1</v>
      </c>
      <c r="AK507" s="26">
        <v>1</v>
      </c>
      <c r="AL507" s="27">
        <v>0</v>
      </c>
      <c r="AM507" s="27">
        <v>2</v>
      </c>
      <c r="AN507" s="28">
        <f>--_xlfn.CONCAT(AL507:AM507)</f>
        <v>2</v>
      </c>
      <c r="AO507" s="29">
        <v>3</v>
      </c>
      <c r="AP507" s="30">
        <v>1</v>
      </c>
      <c r="AQ507" s="27">
        <v>1</v>
      </c>
      <c r="AR507" s="31">
        <v>1</v>
      </c>
      <c r="AS507" s="29">
        <v>3</v>
      </c>
      <c r="AT507" s="30">
        <v>6</v>
      </c>
      <c r="AU507" s="25"/>
      <c r="AV507" s="27"/>
      <c r="AW507" s="31"/>
      <c r="AX507" s="29"/>
      <c r="AY507" s="32"/>
      <c r="AZ507" s="25"/>
      <c r="BA507" s="33"/>
      <c r="BB507" s="31"/>
      <c r="BC507" s="31"/>
      <c r="BD507" s="34"/>
      <c r="BE507" s="26"/>
      <c r="BF507" s="26"/>
      <c r="BG507" s="26"/>
      <c r="BH507" s="27">
        <v>0</v>
      </c>
      <c r="BI507" s="27">
        <v>8</v>
      </c>
      <c r="BJ507" s="28">
        <f t="shared" si="71"/>
        <v>8</v>
      </c>
      <c r="BK507" s="32"/>
      <c r="BL507" s="32"/>
      <c r="BM507" s="35"/>
      <c r="BN507" s="29">
        <v>2</v>
      </c>
      <c r="BO507" s="25"/>
      <c r="BP507" s="36">
        <v>1</v>
      </c>
      <c r="BQ507" s="36">
        <v>3</v>
      </c>
      <c r="BR507" s="37">
        <f>--_xlfn.CONCAT(BP507:BQ507)</f>
        <v>13</v>
      </c>
      <c r="BS507" s="38">
        <v>11</v>
      </c>
      <c r="BT507" s="38" t="s">
        <v>76</v>
      </c>
      <c r="BU507" s="40" t="s">
        <v>134</v>
      </c>
      <c r="BV507" s="39" t="s">
        <v>135</v>
      </c>
      <c r="BW507" s="39"/>
      <c r="BX507" s="39"/>
      <c r="BY507" s="39"/>
      <c r="BZ507" s="39" t="s">
        <v>159</v>
      </c>
      <c r="CA507" s="40" t="s">
        <v>160</v>
      </c>
      <c r="CB507" s="40">
        <v>10</v>
      </c>
      <c r="CC507" s="40"/>
      <c r="CD507" s="40"/>
      <c r="CE507" s="40" t="s">
        <v>160</v>
      </c>
      <c r="CF507" s="40"/>
      <c r="CG507" s="40">
        <v>36</v>
      </c>
      <c r="CH507" s="40">
        <v>16</v>
      </c>
      <c r="CI507" s="24"/>
      <c r="CM507">
        <v>1</v>
      </c>
      <c r="CN507" s="39">
        <v>1</v>
      </c>
    </row>
    <row r="508" spans="1:93" x14ac:dyDescent="0.25">
      <c r="A508">
        <v>608</v>
      </c>
      <c r="B508" s="21">
        <v>43682</v>
      </c>
      <c r="C508">
        <v>333</v>
      </c>
      <c r="D508">
        <v>20</v>
      </c>
      <c r="E508" t="s">
        <v>280</v>
      </c>
      <c r="F508">
        <v>3</v>
      </c>
      <c r="G508">
        <v>1</v>
      </c>
      <c r="I508" t="s">
        <v>303</v>
      </c>
      <c r="J508" s="22">
        <f>COUNTIF($C$53:C746,C508)</f>
        <v>6</v>
      </c>
      <c r="K508" s="23"/>
      <c r="L508">
        <f>--_xlfn.CONCAT(M508:N508)</f>
        <v>20</v>
      </c>
      <c r="M508" s="24">
        <v>2</v>
      </c>
      <c r="N508" s="24">
        <v>0</v>
      </c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  <c r="AI508" s="24"/>
      <c r="AJ508" s="25">
        <v>4</v>
      </c>
      <c r="AK508" s="26">
        <v>7</v>
      </c>
      <c r="AL508" s="27"/>
      <c r="AM508" s="27"/>
      <c r="AN508" s="28"/>
      <c r="AO508" s="29"/>
      <c r="AP508" s="30">
        <v>1</v>
      </c>
      <c r="AQ508" s="27">
        <v>1</v>
      </c>
      <c r="AR508" s="31">
        <v>1</v>
      </c>
      <c r="AS508" s="29">
        <v>3</v>
      </c>
      <c r="AT508" s="30">
        <v>3</v>
      </c>
      <c r="AU508" s="25"/>
      <c r="AV508" s="27"/>
      <c r="AW508" s="31"/>
      <c r="AX508" s="29"/>
      <c r="AY508" s="32"/>
      <c r="AZ508" s="25"/>
      <c r="BA508" s="33">
        <v>4</v>
      </c>
      <c r="BB508" s="31">
        <v>4</v>
      </c>
      <c r="BC508" s="31">
        <v>6</v>
      </c>
      <c r="BD508" s="34">
        <f>--_xlfn.CONCAT(BB508:BC508)</f>
        <v>46</v>
      </c>
      <c r="BE508" s="26"/>
      <c r="BF508" s="26"/>
      <c r="BG508" s="26"/>
      <c r="BH508" s="27">
        <v>0</v>
      </c>
      <c r="BI508" s="27">
        <v>8</v>
      </c>
      <c r="BJ508" s="28">
        <f t="shared" si="71"/>
        <v>8</v>
      </c>
      <c r="BK508" s="32"/>
      <c r="BL508" s="32"/>
      <c r="BM508" s="35"/>
      <c r="BN508" s="29">
        <v>2</v>
      </c>
      <c r="BO508" s="25"/>
      <c r="BP508" s="36"/>
      <c r="BQ508" s="36"/>
      <c r="BR508" s="57">
        <v>33</v>
      </c>
      <c r="BS508" s="38" t="s">
        <v>141</v>
      </c>
      <c r="BT508" s="38" t="s">
        <v>86</v>
      </c>
      <c r="BU508" s="40" t="s">
        <v>142</v>
      </c>
      <c r="BV508" s="39" t="s">
        <v>143</v>
      </c>
      <c r="BW508" s="36">
        <v>46</v>
      </c>
      <c r="BX508" s="36" t="s">
        <v>178</v>
      </c>
      <c r="BY508" s="63" t="s">
        <v>326</v>
      </c>
      <c r="BZ508" s="39" t="s">
        <v>89</v>
      </c>
      <c r="CA508" s="40" t="s">
        <v>144</v>
      </c>
      <c r="CB508" s="40">
        <v>19</v>
      </c>
      <c r="CC508" s="40"/>
      <c r="CD508" s="40"/>
      <c r="CE508" s="40" t="s">
        <v>144</v>
      </c>
      <c r="CF508" s="40"/>
      <c r="CG508" s="40">
        <v>42</v>
      </c>
      <c r="CH508" s="40">
        <v>0</v>
      </c>
      <c r="CI508" s="24"/>
      <c r="CM508">
        <v>1</v>
      </c>
      <c r="CN508" s="39">
        <v>2</v>
      </c>
    </row>
    <row r="509" spans="1:93" x14ac:dyDescent="0.25">
      <c r="A509">
        <v>588</v>
      </c>
      <c r="B509" s="21">
        <v>43677</v>
      </c>
      <c r="C509">
        <v>313</v>
      </c>
      <c r="D509">
        <v>3</v>
      </c>
      <c r="E509" t="s">
        <v>308</v>
      </c>
      <c r="F509">
        <v>3</v>
      </c>
      <c r="G509">
        <v>1</v>
      </c>
      <c r="H509">
        <v>313</v>
      </c>
      <c r="I509" t="s">
        <v>327</v>
      </c>
      <c r="J509" s="22">
        <f>COUNTIF($C$63:C754,C509)</f>
        <v>1</v>
      </c>
      <c r="K509" s="23">
        <v>1</v>
      </c>
      <c r="L509">
        <f>--_xlfn.CONCAT(M509:O509)</f>
        <v>3</v>
      </c>
      <c r="M509" s="24">
        <v>0</v>
      </c>
      <c r="N509" s="24">
        <v>3</v>
      </c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  <c r="AI509" s="24"/>
      <c r="AJ509" s="25">
        <v>1</v>
      </c>
      <c r="AK509" s="26">
        <v>1</v>
      </c>
      <c r="AL509" s="27">
        <v>1</v>
      </c>
      <c r="AM509" s="27">
        <v>3</v>
      </c>
      <c r="AN509" s="28">
        <f>--_xlfn.CONCAT(AL509:AM509)</f>
        <v>13</v>
      </c>
      <c r="AO509" s="29">
        <v>1</v>
      </c>
      <c r="AP509" s="30">
        <v>1</v>
      </c>
      <c r="AQ509" s="27">
        <v>5</v>
      </c>
      <c r="AR509" s="31">
        <v>1</v>
      </c>
      <c r="AS509" s="29">
        <v>3</v>
      </c>
      <c r="AT509" s="30">
        <v>1</v>
      </c>
      <c r="AU509" s="25"/>
      <c r="AV509" s="27"/>
      <c r="AW509" s="31"/>
      <c r="AX509" s="29"/>
      <c r="AY509" s="32"/>
      <c r="AZ509" s="25"/>
      <c r="BA509" s="33"/>
      <c r="BB509" s="31"/>
      <c r="BC509" s="31"/>
      <c r="BD509" s="34"/>
      <c r="BE509" s="26"/>
      <c r="BF509" s="26"/>
      <c r="BG509" s="26"/>
      <c r="BH509" s="27">
        <v>0</v>
      </c>
      <c r="BI509" s="27">
        <v>8</v>
      </c>
      <c r="BJ509" s="28">
        <f t="shared" si="71"/>
        <v>8</v>
      </c>
      <c r="BK509" s="32"/>
      <c r="BL509" s="32"/>
      <c r="BM509" s="35"/>
      <c r="BN509" s="29">
        <v>2</v>
      </c>
      <c r="BO509" s="25"/>
      <c r="BP509" s="36"/>
      <c r="BQ509" s="36"/>
      <c r="BR509" s="59">
        <v>35</v>
      </c>
      <c r="BS509" s="27">
        <v>14</v>
      </c>
      <c r="BT509" s="24"/>
      <c r="BU509" t="s">
        <v>113</v>
      </c>
      <c r="BV509" s="24" t="s">
        <v>114</v>
      </c>
      <c r="BW509" s="24"/>
      <c r="BX509" s="24"/>
      <c r="BY509" s="24"/>
      <c r="BZ509" s="39" t="s">
        <v>89</v>
      </c>
      <c r="CA509" s="40" t="s">
        <v>115</v>
      </c>
      <c r="CB509" s="40">
        <v>20</v>
      </c>
      <c r="CC509" s="40"/>
      <c r="CD509" s="40"/>
      <c r="CE509" s="40" t="s">
        <v>115</v>
      </c>
      <c r="CF509" s="40"/>
      <c r="CG509" s="40">
        <v>43</v>
      </c>
      <c r="CH509" s="40">
        <v>0</v>
      </c>
      <c r="CM509">
        <v>1</v>
      </c>
      <c r="CN509" s="40">
        <v>2</v>
      </c>
    </row>
    <row r="510" spans="1:93" x14ac:dyDescent="0.25">
      <c r="A510">
        <v>576</v>
      </c>
      <c r="B510" s="21">
        <v>43675</v>
      </c>
      <c r="C510">
        <v>292</v>
      </c>
      <c r="D510">
        <v>2</v>
      </c>
      <c r="E510" t="s">
        <v>312</v>
      </c>
      <c r="F510">
        <v>3</v>
      </c>
      <c r="G510">
        <v>2</v>
      </c>
      <c r="H510">
        <v>292</v>
      </c>
      <c r="I510" t="s">
        <v>328</v>
      </c>
      <c r="J510" s="22">
        <f>COUNTIF($C$146:C654,C510)</f>
        <v>2</v>
      </c>
      <c r="K510" s="23">
        <v>1</v>
      </c>
      <c r="L510">
        <f>--_xlfn.CONCAT(M510:O510)</f>
        <v>2</v>
      </c>
      <c r="M510" s="24">
        <v>0</v>
      </c>
      <c r="N510" s="24">
        <v>2</v>
      </c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  <c r="AI510" s="24"/>
      <c r="AJ510" s="25">
        <v>4</v>
      </c>
      <c r="AK510" s="26">
        <v>7</v>
      </c>
      <c r="AL510" s="27"/>
      <c r="AM510" s="27"/>
      <c r="AN510" s="28"/>
      <c r="AO510" s="29"/>
      <c r="AP510" s="30">
        <v>1</v>
      </c>
      <c r="AQ510" s="27">
        <v>1</v>
      </c>
      <c r="AR510" s="31">
        <v>1</v>
      </c>
      <c r="AS510" s="29">
        <v>4</v>
      </c>
      <c r="AT510" s="30">
        <v>4</v>
      </c>
      <c r="AU510" s="25"/>
      <c r="AV510" s="27"/>
      <c r="AW510" s="31"/>
      <c r="AX510" s="29"/>
      <c r="AY510" s="32"/>
      <c r="AZ510" s="25"/>
      <c r="BA510" s="33">
        <v>4</v>
      </c>
      <c r="BB510" s="31">
        <v>3</v>
      </c>
      <c r="BC510" s="31">
        <v>1</v>
      </c>
      <c r="BD510" s="34">
        <f>--_xlfn.CONCAT(BB510:BC510)</f>
        <v>31</v>
      </c>
      <c r="BE510" s="26"/>
      <c r="BF510" s="26"/>
      <c r="BG510" s="26"/>
      <c r="BH510" s="27">
        <v>0</v>
      </c>
      <c r="BI510" s="27">
        <v>8</v>
      </c>
      <c r="BJ510" s="28">
        <f t="shared" si="71"/>
        <v>8</v>
      </c>
      <c r="BK510" s="32"/>
      <c r="BL510" s="32"/>
      <c r="BM510" s="35"/>
      <c r="BN510" s="29">
        <v>2</v>
      </c>
      <c r="BO510" s="25"/>
      <c r="BP510" s="36"/>
      <c r="BQ510" s="36"/>
      <c r="BR510" s="57">
        <v>33</v>
      </c>
      <c r="BS510" s="38" t="s">
        <v>141</v>
      </c>
      <c r="BT510" s="38" t="s">
        <v>86</v>
      </c>
      <c r="BU510" s="40" t="s">
        <v>142</v>
      </c>
      <c r="BV510" s="39" t="s">
        <v>143</v>
      </c>
      <c r="BW510" s="39">
        <v>31</v>
      </c>
      <c r="BX510" s="39"/>
      <c r="BY510" t="s">
        <v>154</v>
      </c>
      <c r="BZ510" s="39" t="s">
        <v>89</v>
      </c>
      <c r="CA510" s="40" t="s">
        <v>144</v>
      </c>
      <c r="CB510" s="40">
        <v>19</v>
      </c>
      <c r="CC510" s="40"/>
      <c r="CD510" s="40"/>
      <c r="CE510" s="40" t="s">
        <v>144</v>
      </c>
      <c r="CF510" s="40"/>
      <c r="CG510" s="40">
        <v>42</v>
      </c>
      <c r="CH510" s="40">
        <v>0</v>
      </c>
      <c r="CI510" s="24"/>
      <c r="CM510">
        <v>2</v>
      </c>
      <c r="CN510" s="40">
        <v>2</v>
      </c>
    </row>
    <row r="511" spans="1:93" x14ac:dyDescent="0.25">
      <c r="A511">
        <v>912</v>
      </c>
      <c r="B511" s="21">
        <v>43654</v>
      </c>
      <c r="C511">
        <v>91</v>
      </c>
      <c r="D511">
        <v>9</v>
      </c>
      <c r="E511" t="s">
        <v>300</v>
      </c>
      <c r="F511">
        <v>3</v>
      </c>
      <c r="G511">
        <v>1</v>
      </c>
      <c r="I511" t="s">
        <v>301</v>
      </c>
      <c r="J511" s="22">
        <f>COUNTIF($C$79:C723,C511)</f>
        <v>5</v>
      </c>
      <c r="K511" s="23"/>
      <c r="L511">
        <f>--_xlfn.CONCAT(M511:O511)</f>
        <v>9</v>
      </c>
      <c r="M511" s="24">
        <v>0</v>
      </c>
      <c r="N511" s="24">
        <v>9</v>
      </c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  <c r="AJ511" s="25">
        <v>4</v>
      </c>
      <c r="AK511" s="26">
        <v>7</v>
      </c>
      <c r="AL511" s="27"/>
      <c r="AM511" s="27"/>
      <c r="AN511" s="28"/>
      <c r="AO511" s="29"/>
      <c r="AP511" s="30">
        <v>1</v>
      </c>
      <c r="AQ511" s="27">
        <v>1</v>
      </c>
      <c r="AR511" s="31">
        <v>1</v>
      </c>
      <c r="AS511" s="29">
        <v>3</v>
      </c>
      <c r="AT511" s="30">
        <v>3</v>
      </c>
      <c r="AU511" s="25"/>
      <c r="AV511" s="27"/>
      <c r="AW511" s="31"/>
      <c r="AX511" s="29"/>
      <c r="AY511" s="32"/>
      <c r="AZ511" s="25"/>
      <c r="BA511" s="33">
        <v>4</v>
      </c>
      <c r="BB511" s="31">
        <v>3</v>
      </c>
      <c r="BC511" s="31">
        <v>1</v>
      </c>
      <c r="BD511" s="34">
        <f>--_xlfn.CONCAT(BB511:BC511)</f>
        <v>31</v>
      </c>
      <c r="BE511" s="26"/>
      <c r="BF511" s="26"/>
      <c r="BG511" s="26"/>
      <c r="BH511" s="27">
        <v>0</v>
      </c>
      <c r="BI511" s="27">
        <v>8</v>
      </c>
      <c r="BJ511" s="28">
        <f t="shared" si="71"/>
        <v>8</v>
      </c>
      <c r="BK511" s="32"/>
      <c r="BL511" s="32"/>
      <c r="BM511" s="35"/>
      <c r="BN511" s="29">
        <v>2</v>
      </c>
      <c r="BO511" s="25"/>
      <c r="BP511" s="36"/>
      <c r="BQ511" s="36"/>
      <c r="BR511" s="57">
        <v>33</v>
      </c>
      <c r="BS511" s="38" t="s">
        <v>141</v>
      </c>
      <c r="BT511" s="38" t="s">
        <v>86</v>
      </c>
      <c r="BU511" s="40" t="s">
        <v>142</v>
      </c>
      <c r="BV511" s="39" t="s">
        <v>143</v>
      </c>
      <c r="BW511" s="39">
        <v>31</v>
      </c>
      <c r="BX511" s="39"/>
      <c r="BY511" t="s">
        <v>154</v>
      </c>
      <c r="BZ511" s="39" t="s">
        <v>89</v>
      </c>
      <c r="CA511" s="40" t="s">
        <v>144</v>
      </c>
      <c r="CB511" s="40">
        <v>19</v>
      </c>
      <c r="CC511" s="40"/>
      <c r="CD511" s="40"/>
      <c r="CE511" s="40" t="s">
        <v>144</v>
      </c>
      <c r="CF511" s="40"/>
      <c r="CG511" s="40">
        <v>42</v>
      </c>
      <c r="CH511" s="40">
        <v>0</v>
      </c>
      <c r="CI511" s="24"/>
      <c r="CM511">
        <v>1</v>
      </c>
      <c r="CN511" s="40">
        <v>1</v>
      </c>
      <c r="CO511" s="24"/>
    </row>
    <row r="512" spans="1:93" x14ac:dyDescent="0.25">
      <c r="A512">
        <v>909</v>
      </c>
      <c r="B512" s="21">
        <v>43654</v>
      </c>
      <c r="C512">
        <v>91</v>
      </c>
      <c r="D512">
        <v>4</v>
      </c>
      <c r="E512" t="s">
        <v>300</v>
      </c>
      <c r="F512">
        <v>3</v>
      </c>
      <c r="G512">
        <v>1</v>
      </c>
      <c r="H512">
        <v>91</v>
      </c>
      <c r="I512" t="s">
        <v>301</v>
      </c>
      <c r="J512" s="22">
        <f>COUNTIF($C$77:C722,C512)</f>
        <v>5</v>
      </c>
      <c r="K512" s="23">
        <v>1</v>
      </c>
      <c r="L512">
        <f>--_xlfn.CONCAT(M512:O512)</f>
        <v>4</v>
      </c>
      <c r="M512" s="24">
        <v>0</v>
      </c>
      <c r="N512" s="24">
        <v>4</v>
      </c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  <c r="AI512" s="24"/>
      <c r="AJ512" s="25">
        <v>1</v>
      </c>
      <c r="AK512" s="26">
        <v>1</v>
      </c>
      <c r="AL512" s="27">
        <v>0</v>
      </c>
      <c r="AM512" s="27">
        <v>1</v>
      </c>
      <c r="AN512" s="28">
        <f>--_xlfn.CONCAT(AL512:AM512)</f>
        <v>1</v>
      </c>
      <c r="AO512" s="29">
        <v>3</v>
      </c>
      <c r="AP512" s="30">
        <v>1</v>
      </c>
      <c r="AQ512" s="27">
        <v>6</v>
      </c>
      <c r="AR512" s="31">
        <v>1</v>
      </c>
      <c r="AS512" s="29">
        <v>4</v>
      </c>
      <c r="AT512" s="30">
        <v>2</v>
      </c>
      <c r="AU512" s="25"/>
      <c r="AV512" s="27"/>
      <c r="AW512" s="31"/>
      <c r="AX512" s="29">
        <v>5</v>
      </c>
      <c r="AY512" s="32"/>
      <c r="AZ512" s="25"/>
      <c r="BA512" s="33">
        <v>6</v>
      </c>
      <c r="BB512" s="31"/>
      <c r="BC512" s="31"/>
      <c r="BD512" s="34"/>
      <c r="BE512" s="26"/>
      <c r="BF512" s="26"/>
      <c r="BG512" s="26"/>
      <c r="BH512" s="27">
        <v>0</v>
      </c>
      <c r="BI512" s="27">
        <v>8</v>
      </c>
      <c r="BJ512" s="28">
        <f t="shared" si="71"/>
        <v>8</v>
      </c>
      <c r="BK512" s="32"/>
      <c r="BL512" s="32"/>
      <c r="BM512" s="35"/>
      <c r="BN512" s="29">
        <v>2</v>
      </c>
      <c r="BO512" s="25"/>
      <c r="BP512" s="36">
        <v>1</v>
      </c>
      <c r="BQ512" s="36">
        <v>6</v>
      </c>
      <c r="BR512" s="37">
        <f>--_xlfn.CONCAT(BP512:BQ512)</f>
        <v>16</v>
      </c>
      <c r="BS512" s="38">
        <v>9</v>
      </c>
      <c r="BT512" s="38" t="s">
        <v>86</v>
      </c>
      <c r="BU512" s="40" t="s">
        <v>127</v>
      </c>
      <c r="BV512" s="39" t="s">
        <v>128</v>
      </c>
      <c r="BW512" s="39"/>
      <c r="BX512" s="39"/>
      <c r="BY512" s="39"/>
      <c r="BZ512" s="39" t="s">
        <v>89</v>
      </c>
      <c r="CA512" s="40">
        <v>15</v>
      </c>
      <c r="CB512" s="40">
        <v>16</v>
      </c>
      <c r="CC512" s="40"/>
      <c r="CD512" s="40"/>
      <c r="CE512" s="40">
        <v>15</v>
      </c>
      <c r="CF512" s="40"/>
      <c r="CG512" s="40">
        <v>39</v>
      </c>
      <c r="CH512" s="40">
        <v>18</v>
      </c>
      <c r="CI512" s="24"/>
      <c r="CM512">
        <v>1</v>
      </c>
      <c r="CN512" s="40">
        <v>1</v>
      </c>
      <c r="CO512" s="24"/>
    </row>
    <row r="513" spans="1:93" x14ac:dyDescent="0.25">
      <c r="A513">
        <v>633</v>
      </c>
      <c r="B513" s="21">
        <v>43647</v>
      </c>
      <c r="C513">
        <v>35</v>
      </c>
      <c r="D513">
        <v>9</v>
      </c>
      <c r="E513" t="s">
        <v>314</v>
      </c>
      <c r="F513">
        <v>3</v>
      </c>
      <c r="G513">
        <v>1</v>
      </c>
      <c r="H513">
        <v>35</v>
      </c>
      <c r="I513" t="s">
        <v>315</v>
      </c>
      <c r="J513" s="22">
        <f>COUNTIF($C$8:C754,C513)</f>
        <v>7</v>
      </c>
      <c r="K513" s="23">
        <v>2</v>
      </c>
      <c r="L513">
        <f>--_xlfn.CONCAT(M513:O513)</f>
        <v>9</v>
      </c>
      <c r="M513" s="24">
        <v>0</v>
      </c>
      <c r="N513" s="24">
        <v>9</v>
      </c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4"/>
      <c r="AJ513" s="25">
        <v>1</v>
      </c>
      <c r="AK513" s="26">
        <v>1</v>
      </c>
      <c r="AL513" s="27">
        <v>0</v>
      </c>
      <c r="AM513" s="27">
        <v>3</v>
      </c>
      <c r="AN513" s="28">
        <f>--_xlfn.CONCAT(AL513:AM513)</f>
        <v>3</v>
      </c>
      <c r="AO513" s="29">
        <v>2</v>
      </c>
      <c r="AP513" s="30">
        <v>1</v>
      </c>
      <c r="AQ513" s="27">
        <v>1</v>
      </c>
      <c r="AR513" s="31">
        <v>1</v>
      </c>
      <c r="AS513" s="29">
        <v>3</v>
      </c>
      <c r="AT513" s="30">
        <v>3</v>
      </c>
      <c r="AU513" s="25"/>
      <c r="AV513" s="27"/>
      <c r="AW513" s="31"/>
      <c r="AX513" s="29"/>
      <c r="AY513" s="32"/>
      <c r="AZ513" s="25"/>
      <c r="BA513" s="33">
        <v>4</v>
      </c>
      <c r="BB513" s="31">
        <v>3</v>
      </c>
      <c r="BC513" s="31">
        <v>1</v>
      </c>
      <c r="BD513" s="34">
        <f>--_xlfn.CONCAT(BB513:BC513)</f>
        <v>31</v>
      </c>
      <c r="BE513" s="26"/>
      <c r="BF513" s="26"/>
      <c r="BG513" s="26"/>
      <c r="BH513" s="27">
        <v>0</v>
      </c>
      <c r="BI513" s="27">
        <v>8</v>
      </c>
      <c r="BJ513" s="28">
        <f t="shared" si="71"/>
        <v>8</v>
      </c>
      <c r="BK513" s="32"/>
      <c r="BL513" s="32"/>
      <c r="BM513" s="35"/>
      <c r="BN513" s="29">
        <v>2</v>
      </c>
      <c r="BO513" s="25"/>
      <c r="BP513" s="36">
        <v>1</v>
      </c>
      <c r="BQ513" s="36">
        <v>5</v>
      </c>
      <c r="BR513" s="37">
        <f>--_xlfn.CONCAT(BP513:BQ513)</f>
        <v>15</v>
      </c>
      <c r="BS513" s="38">
        <v>8</v>
      </c>
      <c r="BT513" s="38" t="s">
        <v>86</v>
      </c>
      <c r="BU513" s="40" t="s">
        <v>150</v>
      </c>
      <c r="BV513" s="39" t="s">
        <v>151</v>
      </c>
      <c r="BW513" s="39">
        <v>31</v>
      </c>
      <c r="BX513" s="39"/>
      <c r="BY513" t="s">
        <v>154</v>
      </c>
      <c r="BZ513" s="39" t="s">
        <v>89</v>
      </c>
      <c r="CA513" s="40" t="s">
        <v>152</v>
      </c>
      <c r="CB513" s="40">
        <v>14</v>
      </c>
      <c r="CC513" s="40"/>
      <c r="CD513" s="40"/>
      <c r="CE513" s="40" t="s">
        <v>152</v>
      </c>
      <c r="CF513" s="40"/>
      <c r="CG513" s="40">
        <v>38</v>
      </c>
      <c r="CH513" s="40">
        <v>19</v>
      </c>
      <c r="CI513" s="24"/>
      <c r="CM513">
        <v>1</v>
      </c>
      <c r="CN513" s="40">
        <v>1</v>
      </c>
      <c r="CO513" s="24"/>
    </row>
    <row r="514" spans="1:93" x14ac:dyDescent="0.25">
      <c r="A514">
        <v>666</v>
      </c>
      <c r="B514" s="21">
        <v>43691</v>
      </c>
      <c r="C514">
        <v>388</v>
      </c>
      <c r="D514">
        <v>6</v>
      </c>
      <c r="E514" t="s">
        <v>316</v>
      </c>
      <c r="F514">
        <v>3</v>
      </c>
      <c r="G514">
        <v>3</v>
      </c>
      <c r="I514" t="s">
        <v>317</v>
      </c>
      <c r="J514" s="22">
        <f>COUNTIF($C$130:C674,C514)</f>
        <v>3</v>
      </c>
      <c r="K514" s="23"/>
      <c r="L514">
        <f t="shared" ref="L514:L522" si="73">--_xlfn.CONCAT(M514:N514)</f>
        <v>6</v>
      </c>
      <c r="M514" s="24">
        <v>0</v>
      </c>
      <c r="N514" s="24">
        <v>6</v>
      </c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  <c r="AI514" s="24"/>
      <c r="AJ514" s="25">
        <v>4</v>
      </c>
      <c r="AK514" s="26">
        <v>7</v>
      </c>
      <c r="AL514" s="27"/>
      <c r="AM514" s="27"/>
      <c r="AN514" s="28"/>
      <c r="AO514" s="29"/>
      <c r="AP514" s="30">
        <v>1</v>
      </c>
      <c r="AQ514" s="27">
        <v>1</v>
      </c>
      <c r="AR514" s="31">
        <v>1</v>
      </c>
      <c r="AS514" s="29">
        <v>4</v>
      </c>
      <c r="AT514" s="30">
        <v>4</v>
      </c>
      <c r="AU514" s="25"/>
      <c r="AV514" s="27"/>
      <c r="AW514" s="31"/>
      <c r="AX514" s="29"/>
      <c r="AY514" s="32"/>
      <c r="AZ514" s="25"/>
      <c r="BA514" s="33"/>
      <c r="BB514" s="31"/>
      <c r="BC514" s="31"/>
      <c r="BD514" s="34"/>
      <c r="BE514" s="26"/>
      <c r="BF514" s="26"/>
      <c r="BG514" s="26"/>
      <c r="BH514" s="27">
        <v>0</v>
      </c>
      <c r="BI514" s="27">
        <v>8</v>
      </c>
      <c r="BJ514" s="28">
        <f t="shared" si="71"/>
        <v>8</v>
      </c>
      <c r="BK514" s="32"/>
      <c r="BL514" s="32"/>
      <c r="BM514" s="35"/>
      <c r="BN514" s="29">
        <v>2</v>
      </c>
      <c r="BO514" s="25"/>
      <c r="BP514" s="36"/>
      <c r="BQ514" s="36"/>
      <c r="BR514" s="57">
        <v>33</v>
      </c>
      <c r="BS514" s="38" t="s">
        <v>141</v>
      </c>
      <c r="BT514" s="38" t="s">
        <v>86</v>
      </c>
      <c r="BU514" s="40" t="s">
        <v>142</v>
      </c>
      <c r="BV514" s="39" t="s">
        <v>143</v>
      </c>
      <c r="BW514" s="39"/>
      <c r="BX514" s="39"/>
      <c r="BY514" s="39"/>
      <c r="BZ514" s="39" t="s">
        <v>89</v>
      </c>
      <c r="CA514" s="40" t="s">
        <v>144</v>
      </c>
      <c r="CB514" s="40">
        <v>19</v>
      </c>
      <c r="CC514" s="40"/>
      <c r="CD514" s="40"/>
      <c r="CE514" s="40" t="s">
        <v>144</v>
      </c>
      <c r="CF514" s="40"/>
      <c r="CG514" s="40">
        <v>42</v>
      </c>
      <c r="CH514" s="40">
        <v>0</v>
      </c>
      <c r="CI514" s="24"/>
      <c r="CM514">
        <v>3</v>
      </c>
      <c r="CN514" s="40">
        <v>1</v>
      </c>
    </row>
    <row r="515" spans="1:93" x14ac:dyDescent="0.25">
      <c r="A515">
        <v>665</v>
      </c>
      <c r="B515" s="21">
        <v>43691</v>
      </c>
      <c r="C515">
        <v>388</v>
      </c>
      <c r="D515">
        <v>4</v>
      </c>
      <c r="E515" t="s">
        <v>316</v>
      </c>
      <c r="F515">
        <v>3</v>
      </c>
      <c r="G515">
        <v>3</v>
      </c>
      <c r="H515">
        <v>388</v>
      </c>
      <c r="I515" t="s">
        <v>317</v>
      </c>
      <c r="J515" s="22">
        <f>COUNTIF($C$55:C754,C515)</f>
        <v>3</v>
      </c>
      <c r="K515" s="23">
        <v>1</v>
      </c>
      <c r="L515">
        <f t="shared" si="73"/>
        <v>4</v>
      </c>
      <c r="M515" s="24">
        <v>0</v>
      </c>
      <c r="N515" s="24">
        <v>4</v>
      </c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4"/>
      <c r="AJ515" s="25">
        <v>1</v>
      </c>
      <c r="AK515" s="26">
        <v>1</v>
      </c>
      <c r="AL515" s="27">
        <v>2</v>
      </c>
      <c r="AM515" s="27">
        <v>4</v>
      </c>
      <c r="AN515" s="28">
        <f>--_xlfn.CONCAT(AL515:AM515)</f>
        <v>24</v>
      </c>
      <c r="AO515" s="29">
        <v>3</v>
      </c>
      <c r="AP515" s="30">
        <v>1</v>
      </c>
      <c r="AQ515" s="27">
        <v>5</v>
      </c>
      <c r="AR515" s="31">
        <v>1</v>
      </c>
      <c r="AS515" s="29">
        <v>4</v>
      </c>
      <c r="AT515" s="30">
        <v>4</v>
      </c>
      <c r="AU515" s="25"/>
      <c r="AV515" s="27"/>
      <c r="AW515" s="31"/>
      <c r="AX515" s="29"/>
      <c r="AY515" s="32"/>
      <c r="AZ515" s="25"/>
      <c r="BA515" s="33"/>
      <c r="BB515" s="31"/>
      <c r="BC515" s="31"/>
      <c r="BD515" s="34"/>
      <c r="BE515" s="26"/>
      <c r="BF515" s="26"/>
      <c r="BG515" s="26"/>
      <c r="BH515" s="27">
        <v>0</v>
      </c>
      <c r="BI515" s="27">
        <v>8</v>
      </c>
      <c r="BJ515" s="28">
        <f t="shared" si="71"/>
        <v>8</v>
      </c>
      <c r="BK515" s="32"/>
      <c r="BL515" s="32"/>
      <c r="BM515" s="35"/>
      <c r="BN515" s="29">
        <v>2</v>
      </c>
      <c r="BO515" s="25"/>
      <c r="BP515" s="36"/>
      <c r="BQ515" s="36"/>
      <c r="BR515" s="59">
        <v>35</v>
      </c>
      <c r="BS515" s="27">
        <v>14</v>
      </c>
      <c r="BT515" s="24"/>
      <c r="BU515" t="s">
        <v>113</v>
      </c>
      <c r="BV515" s="24" t="s">
        <v>114</v>
      </c>
      <c r="BW515" s="24"/>
      <c r="BX515" s="24"/>
      <c r="BY515" s="24"/>
      <c r="BZ515" s="39" t="s">
        <v>89</v>
      </c>
      <c r="CA515" s="40" t="s">
        <v>115</v>
      </c>
      <c r="CB515" s="40">
        <v>20</v>
      </c>
      <c r="CC515" s="40"/>
      <c r="CD515" s="40"/>
      <c r="CE515" s="40" t="s">
        <v>115</v>
      </c>
      <c r="CF515" s="40"/>
      <c r="CG515" s="40">
        <v>43</v>
      </c>
      <c r="CH515" s="40">
        <v>0</v>
      </c>
      <c r="CM515">
        <v>3</v>
      </c>
      <c r="CN515" s="40">
        <v>1</v>
      </c>
    </row>
    <row r="516" spans="1:93" x14ac:dyDescent="0.25">
      <c r="A516">
        <v>777</v>
      </c>
      <c r="B516" s="21">
        <v>43696</v>
      </c>
      <c r="C516">
        <v>444</v>
      </c>
      <c r="D516">
        <v>21</v>
      </c>
      <c r="E516" t="s">
        <v>284</v>
      </c>
      <c r="F516">
        <v>3</v>
      </c>
      <c r="G516">
        <v>3</v>
      </c>
      <c r="H516">
        <v>444</v>
      </c>
      <c r="I516" t="s">
        <v>285</v>
      </c>
      <c r="J516" s="22">
        <f>COUNTIF($C$40:C754,C516)</f>
        <v>23</v>
      </c>
      <c r="K516" s="23">
        <v>6</v>
      </c>
      <c r="L516">
        <f t="shared" si="73"/>
        <v>21</v>
      </c>
      <c r="M516" s="24">
        <v>2</v>
      </c>
      <c r="N516" s="24">
        <v>1</v>
      </c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  <c r="AI516" s="24"/>
      <c r="AJ516" s="25">
        <v>4</v>
      </c>
      <c r="AK516" s="26">
        <v>7</v>
      </c>
      <c r="AL516" s="27"/>
      <c r="AM516" s="27"/>
      <c r="AN516" s="28"/>
      <c r="AO516" s="29"/>
      <c r="AP516" s="30">
        <v>1</v>
      </c>
      <c r="AQ516" s="27">
        <v>6</v>
      </c>
      <c r="AR516" s="31">
        <v>1</v>
      </c>
      <c r="AS516" s="29">
        <v>1</v>
      </c>
      <c r="AT516" s="30">
        <v>1</v>
      </c>
      <c r="AU516" s="25"/>
      <c r="AV516" s="27"/>
      <c r="AW516" s="31"/>
      <c r="AX516" s="29"/>
      <c r="AY516" s="32"/>
      <c r="AZ516" s="25"/>
      <c r="BA516" s="33">
        <v>4</v>
      </c>
      <c r="BB516" s="31">
        <v>0</v>
      </c>
      <c r="BC516" s="31">
        <v>8</v>
      </c>
      <c r="BD516" s="34">
        <f>--_xlfn.CONCAT(BB516:BC516)</f>
        <v>8</v>
      </c>
      <c r="BE516" s="26"/>
      <c r="BF516" s="26"/>
      <c r="BG516" s="26"/>
      <c r="BH516" s="27">
        <v>0</v>
      </c>
      <c r="BI516" s="27">
        <v>8</v>
      </c>
      <c r="BJ516" s="28">
        <f t="shared" si="71"/>
        <v>8</v>
      </c>
      <c r="BK516" s="32"/>
      <c r="BL516" s="32"/>
      <c r="BM516" s="35"/>
      <c r="BN516" s="29">
        <v>2</v>
      </c>
      <c r="BO516" s="25"/>
      <c r="BP516" s="36"/>
      <c r="BQ516" s="36"/>
      <c r="BR516" s="57">
        <v>33</v>
      </c>
      <c r="BS516" s="38" t="s">
        <v>141</v>
      </c>
      <c r="BT516" s="38" t="s">
        <v>86</v>
      </c>
      <c r="BU516" s="40" t="s">
        <v>142</v>
      </c>
      <c r="BV516" s="39" t="s">
        <v>143</v>
      </c>
      <c r="BW516" s="51">
        <v>8</v>
      </c>
      <c r="BX516" s="51" t="s">
        <v>110</v>
      </c>
      <c r="BY516" s="58" t="s">
        <v>111</v>
      </c>
      <c r="BZ516" s="39" t="s">
        <v>129</v>
      </c>
      <c r="CA516" s="40">
        <v>13</v>
      </c>
      <c r="CB516" s="40">
        <v>13</v>
      </c>
      <c r="CC516" s="40"/>
      <c r="CD516" s="40"/>
      <c r="CE516" s="40">
        <v>13</v>
      </c>
      <c r="CF516" s="40"/>
      <c r="CG516" s="40">
        <v>37</v>
      </c>
      <c r="CH516" s="40">
        <v>17</v>
      </c>
      <c r="CI516" s="24"/>
      <c r="CM516">
        <v>3</v>
      </c>
      <c r="CN516" s="40">
        <v>1</v>
      </c>
    </row>
    <row r="517" spans="1:93" x14ac:dyDescent="0.25">
      <c r="A517">
        <v>782</v>
      </c>
      <c r="B517" s="21">
        <v>43696</v>
      </c>
      <c r="C517">
        <v>444</v>
      </c>
      <c r="D517">
        <v>39</v>
      </c>
      <c r="E517" t="s">
        <v>284</v>
      </c>
      <c r="F517">
        <v>3</v>
      </c>
      <c r="G517">
        <v>3</v>
      </c>
      <c r="H517">
        <v>444</v>
      </c>
      <c r="I517" t="s">
        <v>285</v>
      </c>
      <c r="J517" s="22">
        <f>COUNTIF($C$86:C718,C517)</f>
        <v>23</v>
      </c>
      <c r="K517" s="23">
        <v>3</v>
      </c>
      <c r="L517">
        <f t="shared" si="73"/>
        <v>39</v>
      </c>
      <c r="M517" s="24">
        <v>3</v>
      </c>
      <c r="N517" s="24">
        <v>9</v>
      </c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  <c r="AI517" s="24"/>
      <c r="AJ517" s="25">
        <v>4</v>
      </c>
      <c r="AK517" s="26">
        <v>7</v>
      </c>
      <c r="AL517" s="27"/>
      <c r="AM517" s="27"/>
      <c r="AN517" s="28"/>
      <c r="AO517" s="29"/>
      <c r="AP517" s="30">
        <v>1</v>
      </c>
      <c r="AQ517" s="27">
        <v>1</v>
      </c>
      <c r="AR517" s="31">
        <v>1</v>
      </c>
      <c r="AS517" s="29">
        <v>4</v>
      </c>
      <c r="AT517" s="30">
        <v>4</v>
      </c>
      <c r="AU517" s="25"/>
      <c r="AV517" s="27"/>
      <c r="AW517" s="31"/>
      <c r="AX517" s="29"/>
      <c r="AY517" s="32"/>
      <c r="AZ517" s="25"/>
      <c r="BA517" s="33">
        <v>4</v>
      </c>
      <c r="BB517" s="31">
        <v>4</v>
      </c>
      <c r="BC517" s="31">
        <v>4</v>
      </c>
      <c r="BD517" s="34">
        <f>--_xlfn.CONCAT(BB517:BC517)</f>
        <v>44</v>
      </c>
      <c r="BE517" s="26"/>
      <c r="BF517" s="26"/>
      <c r="BG517" s="26"/>
      <c r="BH517" s="27">
        <v>0</v>
      </c>
      <c r="BI517" s="27">
        <v>8</v>
      </c>
      <c r="BJ517" s="28">
        <f t="shared" si="71"/>
        <v>8</v>
      </c>
      <c r="BK517" s="32"/>
      <c r="BL517" s="32"/>
      <c r="BM517" s="35"/>
      <c r="BN517" s="29">
        <v>2</v>
      </c>
      <c r="BO517" s="25"/>
      <c r="BP517" s="36">
        <v>1</v>
      </c>
      <c r="BQ517" s="36">
        <v>6</v>
      </c>
      <c r="BR517" s="37">
        <f>--_xlfn.CONCAT(BP517:BQ517)</f>
        <v>16</v>
      </c>
      <c r="BS517" s="38">
        <v>9</v>
      </c>
      <c r="BT517" s="38" t="s">
        <v>86</v>
      </c>
      <c r="BU517" s="40" t="s">
        <v>127</v>
      </c>
      <c r="BV517" s="39" t="s">
        <v>128</v>
      </c>
      <c r="BW517" s="36">
        <v>44</v>
      </c>
      <c r="BX517" s="36" t="s">
        <v>178</v>
      </c>
      <c r="BY517" s="63" t="s">
        <v>329</v>
      </c>
      <c r="BZ517" s="39" t="s">
        <v>89</v>
      </c>
      <c r="CA517" s="40">
        <v>15</v>
      </c>
      <c r="CB517" s="40">
        <v>16</v>
      </c>
      <c r="CC517" s="40"/>
      <c r="CD517" s="40"/>
      <c r="CE517" s="40">
        <v>15</v>
      </c>
      <c r="CF517" s="40"/>
      <c r="CG517" s="40">
        <v>39</v>
      </c>
      <c r="CH517" s="40">
        <v>18</v>
      </c>
      <c r="CI517" s="24"/>
      <c r="CM517">
        <v>3</v>
      </c>
      <c r="CN517" s="40">
        <v>1</v>
      </c>
    </row>
    <row r="518" spans="1:93" x14ac:dyDescent="0.25">
      <c r="A518" s="40">
        <v>787</v>
      </c>
      <c r="B518" s="44">
        <v>43696</v>
      </c>
      <c r="C518" s="40">
        <v>444</v>
      </c>
      <c r="D518" s="40">
        <v>6</v>
      </c>
      <c r="E518" s="40" t="s">
        <v>284</v>
      </c>
      <c r="F518">
        <v>3</v>
      </c>
      <c r="G518">
        <v>3</v>
      </c>
      <c r="H518" s="40">
        <v>444</v>
      </c>
      <c r="I518" s="40" t="s">
        <v>285</v>
      </c>
      <c r="J518" s="45">
        <f>COUNTIF($C$141:C658,C518)</f>
        <v>23</v>
      </c>
      <c r="K518" s="46">
        <v>2</v>
      </c>
      <c r="L518" s="40">
        <f t="shared" si="73"/>
        <v>6</v>
      </c>
      <c r="M518" s="39">
        <v>0</v>
      </c>
      <c r="N518" s="39">
        <v>6</v>
      </c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  <c r="AH518" s="39"/>
      <c r="AI518" s="39"/>
      <c r="AJ518" s="47">
        <v>4</v>
      </c>
      <c r="AK518" s="48"/>
      <c r="AL518" s="38"/>
      <c r="AM518" s="38"/>
      <c r="AN518" s="49"/>
      <c r="AO518" s="36"/>
      <c r="AP518" s="50">
        <v>1</v>
      </c>
      <c r="AQ518" s="38">
        <v>5</v>
      </c>
      <c r="AR518" s="51">
        <v>6</v>
      </c>
      <c r="AS518" s="36">
        <v>1</v>
      </c>
      <c r="AT518" s="50">
        <v>2</v>
      </c>
      <c r="AU518" s="47"/>
      <c r="AV518" s="38"/>
      <c r="AW518" s="51">
        <v>1</v>
      </c>
      <c r="AX518" s="36"/>
      <c r="AY518" s="52"/>
      <c r="AZ518" s="47"/>
      <c r="BA518" s="53">
        <v>5</v>
      </c>
      <c r="BB518" s="51"/>
      <c r="BC518" s="51"/>
      <c r="BD518" s="54"/>
      <c r="BE518" s="48"/>
      <c r="BF518" s="48"/>
      <c r="BG518" s="48"/>
      <c r="BH518" s="38">
        <v>0</v>
      </c>
      <c r="BI518" s="38">
        <v>8</v>
      </c>
      <c r="BJ518" s="49">
        <f t="shared" si="71"/>
        <v>8</v>
      </c>
      <c r="BK518" s="52"/>
      <c r="BL518" s="52"/>
      <c r="BM518" s="55"/>
      <c r="BN518" s="36">
        <v>2</v>
      </c>
      <c r="BO518" s="47"/>
      <c r="BP518" s="36"/>
      <c r="BQ518" s="36"/>
      <c r="BR518" s="56">
        <v>36</v>
      </c>
      <c r="BS518" s="38">
        <v>13</v>
      </c>
      <c r="BT518" s="39" t="s">
        <v>98</v>
      </c>
      <c r="BU518" s="40" t="s">
        <v>101</v>
      </c>
      <c r="BV518" s="39" t="s">
        <v>102</v>
      </c>
      <c r="BW518" s="39"/>
      <c r="BX518" s="39"/>
      <c r="BY518" s="39"/>
      <c r="BZ518" s="39" t="s">
        <v>103</v>
      </c>
      <c r="CA518" s="40" t="s">
        <v>104</v>
      </c>
      <c r="CB518" s="40">
        <v>28</v>
      </c>
      <c r="CC518" s="40"/>
      <c r="CD518" s="40"/>
      <c r="CE518" s="40" t="s">
        <v>104</v>
      </c>
      <c r="CF518" s="40"/>
      <c r="CG518" s="40"/>
      <c r="CH518" s="40"/>
      <c r="CI518" s="40"/>
      <c r="CJ518" s="40"/>
      <c r="CK518" s="40"/>
      <c r="CM518">
        <v>3</v>
      </c>
      <c r="CN518" s="40">
        <v>1</v>
      </c>
    </row>
    <row r="519" spans="1:93" x14ac:dyDescent="0.25">
      <c r="A519">
        <v>803</v>
      </c>
      <c r="B519" s="21">
        <v>43696</v>
      </c>
      <c r="C519">
        <v>446</v>
      </c>
      <c r="D519">
        <v>4</v>
      </c>
      <c r="E519" t="s">
        <v>278</v>
      </c>
      <c r="F519">
        <v>3</v>
      </c>
      <c r="G519">
        <v>3</v>
      </c>
      <c r="I519" t="s">
        <v>279</v>
      </c>
      <c r="J519" s="22">
        <f>COUNTIF($C$44:C754,C519)</f>
        <v>18</v>
      </c>
      <c r="K519" s="23"/>
      <c r="L519">
        <f t="shared" si="73"/>
        <v>4</v>
      </c>
      <c r="M519" s="24">
        <v>0</v>
      </c>
      <c r="N519" s="24">
        <v>4</v>
      </c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  <c r="AI519" s="24"/>
      <c r="AJ519" s="25">
        <v>4</v>
      </c>
      <c r="AK519" s="26">
        <v>7</v>
      </c>
      <c r="AL519" s="27"/>
      <c r="AM519" s="27"/>
      <c r="AN519" s="28"/>
      <c r="AO519" s="29"/>
      <c r="AP519" s="30">
        <v>1</v>
      </c>
      <c r="AQ519" s="27">
        <v>1</v>
      </c>
      <c r="AR519" s="31">
        <v>1</v>
      </c>
      <c r="AS519" s="29">
        <v>3</v>
      </c>
      <c r="AT519" s="30">
        <v>3</v>
      </c>
      <c r="AU519" s="25"/>
      <c r="AV519" s="27"/>
      <c r="AW519" s="31"/>
      <c r="AX519" s="29"/>
      <c r="AY519" s="32"/>
      <c r="AZ519" s="25"/>
      <c r="BA519" s="33">
        <v>4</v>
      </c>
      <c r="BB519" s="31">
        <v>4</v>
      </c>
      <c r="BC519" s="31">
        <v>4</v>
      </c>
      <c r="BD519" s="34">
        <f>--_xlfn.CONCAT(BB519:BC519)</f>
        <v>44</v>
      </c>
      <c r="BE519" s="26"/>
      <c r="BF519" s="26"/>
      <c r="BG519" s="26"/>
      <c r="BH519" s="27">
        <v>0</v>
      </c>
      <c r="BI519" s="27">
        <v>8</v>
      </c>
      <c r="BJ519" s="28">
        <f t="shared" si="71"/>
        <v>8</v>
      </c>
      <c r="BK519" s="32"/>
      <c r="BL519" s="32"/>
      <c r="BM519" s="35"/>
      <c r="BN519" s="29">
        <v>2</v>
      </c>
      <c r="BO519" s="25"/>
      <c r="BP519" s="36"/>
      <c r="BQ519" s="36"/>
      <c r="BR519" s="57">
        <v>33</v>
      </c>
      <c r="BS519" s="38" t="s">
        <v>141</v>
      </c>
      <c r="BT519" s="38" t="s">
        <v>86</v>
      </c>
      <c r="BU519" s="40" t="s">
        <v>142</v>
      </c>
      <c r="BV519" s="39" t="s">
        <v>143</v>
      </c>
      <c r="BW519" s="36">
        <v>44</v>
      </c>
      <c r="BX519" s="36" t="s">
        <v>178</v>
      </c>
      <c r="BY519" s="63" t="s">
        <v>329</v>
      </c>
      <c r="BZ519" s="39" t="s">
        <v>89</v>
      </c>
      <c r="CA519" s="40" t="s">
        <v>144</v>
      </c>
      <c r="CB519" s="40">
        <v>19</v>
      </c>
      <c r="CC519" s="40"/>
      <c r="CD519" s="40"/>
      <c r="CE519" s="40" t="s">
        <v>144</v>
      </c>
      <c r="CF519" s="40"/>
      <c r="CG519" s="40">
        <v>42</v>
      </c>
      <c r="CH519" s="40">
        <v>0</v>
      </c>
      <c r="CI519" s="24"/>
      <c r="CM519">
        <v>3</v>
      </c>
      <c r="CN519" s="40">
        <v>1</v>
      </c>
    </row>
    <row r="520" spans="1:93" x14ac:dyDescent="0.25">
      <c r="A520">
        <v>809</v>
      </c>
      <c r="B520" s="21">
        <v>43696</v>
      </c>
      <c r="C520">
        <v>446</v>
      </c>
      <c r="D520">
        <v>8</v>
      </c>
      <c r="E520" t="s">
        <v>278</v>
      </c>
      <c r="F520">
        <v>3</v>
      </c>
      <c r="G520">
        <v>3</v>
      </c>
      <c r="H520">
        <v>446</v>
      </c>
      <c r="I520" t="s">
        <v>279</v>
      </c>
      <c r="J520" s="22">
        <f>COUNTIF($C$205:C634,C520)</f>
        <v>18</v>
      </c>
      <c r="K520" s="23">
        <v>6</v>
      </c>
      <c r="L520">
        <f t="shared" si="73"/>
        <v>8</v>
      </c>
      <c r="M520" s="24">
        <v>0</v>
      </c>
      <c r="N520" s="24">
        <v>8</v>
      </c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  <c r="AI520" s="24"/>
      <c r="AJ520" s="25">
        <v>1</v>
      </c>
      <c r="AK520" s="26">
        <v>1</v>
      </c>
      <c r="AL520" s="27">
        <v>0</v>
      </c>
      <c r="AM520" s="27">
        <v>7</v>
      </c>
      <c r="AN520" s="28">
        <f>--_xlfn.CONCAT(AL520:AM520)</f>
        <v>7</v>
      </c>
      <c r="AO520" s="29">
        <v>3</v>
      </c>
      <c r="AP520" s="30">
        <v>1</v>
      </c>
      <c r="AQ520" s="27">
        <v>2</v>
      </c>
      <c r="AR520" s="31">
        <v>1</v>
      </c>
      <c r="AS520" s="29">
        <v>4</v>
      </c>
      <c r="AT520" s="30">
        <v>4</v>
      </c>
      <c r="AU520" s="25"/>
      <c r="AV520" s="27"/>
      <c r="AW520" s="31"/>
      <c r="AX520" s="29"/>
      <c r="AY520" s="32"/>
      <c r="AZ520" s="25"/>
      <c r="BA520" s="33"/>
      <c r="BB520" s="31"/>
      <c r="BC520" s="31"/>
      <c r="BD520" s="34"/>
      <c r="BE520" s="26"/>
      <c r="BF520" s="26"/>
      <c r="BG520" s="26"/>
      <c r="BH520" s="27">
        <v>0</v>
      </c>
      <c r="BI520" s="27">
        <v>8</v>
      </c>
      <c r="BJ520" s="28">
        <f t="shared" si="71"/>
        <v>8</v>
      </c>
      <c r="BK520" s="32"/>
      <c r="BL520" s="32"/>
      <c r="BM520" s="35"/>
      <c r="BN520" s="29">
        <v>2</v>
      </c>
      <c r="BO520" s="25"/>
      <c r="BP520" s="36"/>
      <c r="BQ520" s="36"/>
      <c r="BR520" s="59">
        <v>35</v>
      </c>
      <c r="BS520" s="27">
        <v>14</v>
      </c>
      <c r="BT520" s="24"/>
      <c r="BU520" t="s">
        <v>113</v>
      </c>
      <c r="BV520" s="24" t="s">
        <v>114</v>
      </c>
      <c r="BW520" s="24"/>
      <c r="BX520" s="24"/>
      <c r="BY520" s="24"/>
      <c r="BZ520" s="39" t="s">
        <v>89</v>
      </c>
      <c r="CA520" s="40" t="s">
        <v>115</v>
      </c>
      <c r="CB520" s="40">
        <v>20</v>
      </c>
      <c r="CC520" s="40"/>
      <c r="CD520" s="40"/>
      <c r="CE520" s="40" t="s">
        <v>115</v>
      </c>
      <c r="CF520" s="40"/>
      <c r="CG520" s="40">
        <v>43</v>
      </c>
      <c r="CH520" s="40">
        <v>0</v>
      </c>
      <c r="CM520">
        <v>3</v>
      </c>
      <c r="CN520" s="40">
        <v>1</v>
      </c>
    </row>
    <row r="521" spans="1:93" x14ac:dyDescent="0.25">
      <c r="A521">
        <v>801</v>
      </c>
      <c r="B521" s="21">
        <v>43696</v>
      </c>
      <c r="C521">
        <v>446</v>
      </c>
      <c r="D521">
        <v>32</v>
      </c>
      <c r="E521" t="s">
        <v>278</v>
      </c>
      <c r="F521">
        <v>3</v>
      </c>
      <c r="G521">
        <v>3</v>
      </c>
      <c r="H521">
        <v>446</v>
      </c>
      <c r="I521" t="s">
        <v>279</v>
      </c>
      <c r="J521" s="22">
        <f>COUNTIF($C$72:C734,C521)</f>
        <v>18</v>
      </c>
      <c r="K521" s="23">
        <v>4</v>
      </c>
      <c r="L521">
        <f t="shared" si="73"/>
        <v>32</v>
      </c>
      <c r="M521" s="24">
        <v>3</v>
      </c>
      <c r="N521" s="24">
        <v>2</v>
      </c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  <c r="AI521" s="24"/>
      <c r="AJ521" s="25">
        <v>4</v>
      </c>
      <c r="AK521" s="26">
        <v>7</v>
      </c>
      <c r="AL521" s="27"/>
      <c r="AM521" s="27"/>
      <c r="AN521" s="28"/>
      <c r="AO521" s="29"/>
      <c r="AP521" s="30">
        <v>1</v>
      </c>
      <c r="AQ521" s="27">
        <v>1</v>
      </c>
      <c r="AR521" s="31">
        <v>1</v>
      </c>
      <c r="AS521" s="29">
        <v>4</v>
      </c>
      <c r="AT521" s="30">
        <v>4</v>
      </c>
      <c r="AU521" s="25"/>
      <c r="AV521" s="27"/>
      <c r="AW521" s="31"/>
      <c r="AX521" s="29"/>
      <c r="AY521" s="32"/>
      <c r="AZ521" s="25"/>
      <c r="BA521" s="33">
        <v>4</v>
      </c>
      <c r="BB521" s="31">
        <v>1</v>
      </c>
      <c r="BC521" s="31">
        <v>8</v>
      </c>
      <c r="BD521" s="34">
        <f>--_xlfn.CONCAT(BB521:BC521)</f>
        <v>18</v>
      </c>
      <c r="BE521" s="26"/>
      <c r="BF521" s="26"/>
      <c r="BG521" s="26"/>
      <c r="BH521" s="27">
        <v>0</v>
      </c>
      <c r="BI521" s="27">
        <v>8</v>
      </c>
      <c r="BJ521" s="28">
        <f t="shared" si="71"/>
        <v>8</v>
      </c>
      <c r="BK521" s="32"/>
      <c r="BL521" s="32"/>
      <c r="BM521" s="35"/>
      <c r="BN521" s="29">
        <v>2</v>
      </c>
      <c r="BO521" s="25"/>
      <c r="BP521" s="36">
        <v>1</v>
      </c>
      <c r="BQ521" s="36">
        <v>5</v>
      </c>
      <c r="BR521" s="37">
        <f>--_xlfn.CONCAT(BP521:BQ521)</f>
        <v>15</v>
      </c>
      <c r="BS521" s="38">
        <v>8</v>
      </c>
      <c r="BT521" s="38" t="s">
        <v>86</v>
      </c>
      <c r="BU521" s="40" t="s">
        <v>150</v>
      </c>
      <c r="BV521" s="39" t="s">
        <v>151</v>
      </c>
      <c r="BW521" s="51">
        <v>18</v>
      </c>
      <c r="BX521" s="51" t="s">
        <v>110</v>
      </c>
      <c r="BY521" s="58" t="s">
        <v>155</v>
      </c>
      <c r="BZ521" s="39" t="s">
        <v>129</v>
      </c>
      <c r="CA521" s="40">
        <v>13</v>
      </c>
      <c r="CB521" s="40">
        <v>13</v>
      </c>
      <c r="CC521" s="40"/>
      <c r="CD521" s="40"/>
      <c r="CE521" s="40">
        <v>13</v>
      </c>
      <c r="CF521" s="40"/>
      <c r="CG521" s="40">
        <v>37</v>
      </c>
      <c r="CH521" s="40">
        <v>17</v>
      </c>
      <c r="CI521" s="24"/>
      <c r="CM521">
        <v>3</v>
      </c>
      <c r="CN521" s="40">
        <v>1</v>
      </c>
    </row>
    <row r="522" spans="1:93" x14ac:dyDescent="0.25">
      <c r="A522">
        <v>794</v>
      </c>
      <c r="B522" s="21">
        <v>43696</v>
      </c>
      <c r="C522">
        <v>446</v>
      </c>
      <c r="D522">
        <v>10</v>
      </c>
      <c r="E522" t="s">
        <v>278</v>
      </c>
      <c r="F522">
        <v>3</v>
      </c>
      <c r="G522">
        <v>3</v>
      </c>
      <c r="I522" t="s">
        <v>279</v>
      </c>
      <c r="J522" s="22">
        <f>COUNTIF($C$38:C754,C522)</f>
        <v>18</v>
      </c>
      <c r="K522" s="23"/>
      <c r="L522">
        <f t="shared" si="73"/>
        <v>10</v>
      </c>
      <c r="M522" s="24">
        <v>1</v>
      </c>
      <c r="N522" s="24">
        <v>0</v>
      </c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  <c r="AI522" s="24"/>
      <c r="AJ522" s="25">
        <v>1</v>
      </c>
      <c r="AK522" s="26">
        <v>1</v>
      </c>
      <c r="AL522" s="27">
        <v>0</v>
      </c>
      <c r="AM522" s="27">
        <v>3</v>
      </c>
      <c r="AN522" s="28">
        <f>--_xlfn.CONCAT(AL522:AM522)</f>
        <v>3</v>
      </c>
      <c r="AO522" s="29">
        <v>2</v>
      </c>
      <c r="AP522" s="30">
        <v>1</v>
      </c>
      <c r="AQ522" s="27">
        <v>7</v>
      </c>
      <c r="AR522" s="31">
        <v>1</v>
      </c>
      <c r="AS522" s="29">
        <v>4</v>
      </c>
      <c r="AT522" s="30">
        <v>7</v>
      </c>
      <c r="AU522" s="25"/>
      <c r="AV522" s="27"/>
      <c r="AW522" s="31"/>
      <c r="AX522" s="29"/>
      <c r="AY522" s="32"/>
      <c r="AZ522" s="25"/>
      <c r="BA522" s="33"/>
      <c r="BB522" s="31"/>
      <c r="BC522" s="31"/>
      <c r="BD522" s="34"/>
      <c r="BE522" s="26"/>
      <c r="BF522" s="26"/>
      <c r="BG522" s="26"/>
      <c r="BH522" s="27">
        <v>0</v>
      </c>
      <c r="BI522" s="27">
        <v>8</v>
      </c>
      <c r="BJ522" s="28">
        <f t="shared" si="71"/>
        <v>8</v>
      </c>
      <c r="BK522" s="32"/>
      <c r="BL522" s="32"/>
      <c r="BM522" s="35"/>
      <c r="BN522" s="29">
        <v>2</v>
      </c>
      <c r="BO522" s="25"/>
      <c r="BP522" s="36">
        <v>1</v>
      </c>
      <c r="BQ522" s="36">
        <v>8</v>
      </c>
      <c r="BR522" s="37">
        <f>--_xlfn.CONCAT(BP522:BQ522)</f>
        <v>18</v>
      </c>
      <c r="BS522" s="38">
        <v>8</v>
      </c>
      <c r="BT522" s="38" t="s">
        <v>86</v>
      </c>
      <c r="BU522" s="40" t="s">
        <v>150</v>
      </c>
      <c r="BV522" s="39" t="s">
        <v>151</v>
      </c>
      <c r="BW522" s="39"/>
      <c r="BX522" s="39"/>
      <c r="BY522" s="39"/>
      <c r="BZ522" s="39" t="s">
        <v>89</v>
      </c>
      <c r="CA522" s="40" t="s">
        <v>152</v>
      </c>
      <c r="CB522" s="40">
        <v>14</v>
      </c>
      <c r="CC522" s="40"/>
      <c r="CD522" s="40"/>
      <c r="CE522" s="40" t="s">
        <v>152</v>
      </c>
      <c r="CF522" s="40"/>
      <c r="CG522" s="40">
        <v>38</v>
      </c>
      <c r="CH522" s="40">
        <v>19</v>
      </c>
      <c r="CI522" s="24"/>
      <c r="CM522">
        <v>3</v>
      </c>
      <c r="CN522" s="40">
        <v>1</v>
      </c>
    </row>
    <row r="523" spans="1:93" x14ac:dyDescent="0.25">
      <c r="A523">
        <v>15</v>
      </c>
      <c r="B523" s="21">
        <v>43655</v>
      </c>
      <c r="C523">
        <v>103</v>
      </c>
      <c r="D523">
        <v>5</v>
      </c>
      <c r="E523" t="s">
        <v>286</v>
      </c>
      <c r="F523">
        <v>3</v>
      </c>
      <c r="G523">
        <v>1</v>
      </c>
      <c r="H523">
        <v>103</v>
      </c>
      <c r="I523" t="s">
        <v>330</v>
      </c>
      <c r="L523">
        <f t="shared" ref="L523:L528" si="74">--_xlfn.CONCAT(M523:O523)</f>
        <v>5</v>
      </c>
      <c r="M523" s="24">
        <v>0</v>
      </c>
      <c r="N523" s="24">
        <v>5</v>
      </c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24"/>
      <c r="AJ523" s="25">
        <v>9</v>
      </c>
      <c r="AK523" s="26"/>
      <c r="AL523" s="27"/>
      <c r="AM523" s="27"/>
      <c r="AN523" s="28"/>
      <c r="AO523" s="29"/>
      <c r="AP523" s="30"/>
      <c r="AQ523" s="27">
        <v>1</v>
      </c>
      <c r="AR523" s="31">
        <v>1</v>
      </c>
      <c r="AS523" s="29">
        <v>7</v>
      </c>
      <c r="AT523" s="30">
        <v>7</v>
      </c>
      <c r="AU523" s="25"/>
      <c r="AV523" s="27"/>
      <c r="AW523" s="31"/>
      <c r="AX523" s="29"/>
      <c r="AY523" s="32"/>
      <c r="AZ523" s="25"/>
      <c r="BA523" s="33"/>
      <c r="BB523" s="31"/>
      <c r="BC523" s="31"/>
      <c r="BD523" s="34"/>
      <c r="BE523" s="26"/>
      <c r="BF523" s="26"/>
      <c r="BG523" s="26"/>
      <c r="BH523" s="27">
        <v>0</v>
      </c>
      <c r="BI523" s="27">
        <v>8</v>
      </c>
      <c r="BJ523" s="28">
        <f t="shared" si="71"/>
        <v>8</v>
      </c>
      <c r="BK523" s="32"/>
      <c r="BL523" s="32"/>
      <c r="BM523" s="35"/>
      <c r="BN523" s="29">
        <v>2</v>
      </c>
      <c r="BO523" s="25"/>
      <c r="BP523" s="36"/>
      <c r="BQ523" s="36"/>
      <c r="BR523" s="37">
        <v>37</v>
      </c>
      <c r="BS523" s="24"/>
      <c r="BT523" s="24"/>
      <c r="BU523" s="40" t="s">
        <v>201</v>
      </c>
      <c r="BV523" s="24" t="s">
        <v>202</v>
      </c>
      <c r="BW523" s="24"/>
      <c r="BX523" s="24"/>
      <c r="BY523" s="24"/>
      <c r="BZ523" s="39" t="s">
        <v>89</v>
      </c>
      <c r="CA523" s="40" t="s">
        <v>203</v>
      </c>
      <c r="CB523" s="40">
        <v>25</v>
      </c>
      <c r="CC523" s="40"/>
      <c r="CD523" s="40"/>
      <c r="CE523" s="40" t="s">
        <v>203</v>
      </c>
      <c r="CF523" s="40"/>
      <c r="CG523" s="40"/>
      <c r="CH523" s="40"/>
      <c r="CI523" s="24"/>
      <c r="CJ523" s="24" t="s">
        <v>203</v>
      </c>
      <c r="CM523">
        <v>1</v>
      </c>
      <c r="CN523" s="39">
        <v>2</v>
      </c>
      <c r="CO523" s="39"/>
    </row>
    <row r="524" spans="1:93" x14ac:dyDescent="0.25">
      <c r="A524">
        <v>16</v>
      </c>
      <c r="B524" s="21">
        <v>43655</v>
      </c>
      <c r="C524">
        <v>103</v>
      </c>
      <c r="D524">
        <v>5</v>
      </c>
      <c r="E524" t="s">
        <v>286</v>
      </c>
      <c r="F524">
        <v>3</v>
      </c>
      <c r="G524">
        <v>1</v>
      </c>
      <c r="H524">
        <v>103</v>
      </c>
      <c r="I524" t="s">
        <v>330</v>
      </c>
      <c r="L524">
        <f t="shared" si="74"/>
        <v>5</v>
      </c>
      <c r="M524" s="24">
        <v>0</v>
      </c>
      <c r="N524" s="24">
        <v>5</v>
      </c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  <c r="AI524" s="24"/>
      <c r="AJ524" s="25">
        <v>9</v>
      </c>
      <c r="AK524" s="26"/>
      <c r="AL524" s="27"/>
      <c r="AM524" s="27"/>
      <c r="AN524" s="28"/>
      <c r="AO524" s="29"/>
      <c r="AP524" s="30"/>
      <c r="AQ524" s="27">
        <v>1</v>
      </c>
      <c r="AR524" s="31">
        <v>1</v>
      </c>
      <c r="AS524" s="29">
        <v>7</v>
      </c>
      <c r="AT524" s="30">
        <v>7</v>
      </c>
      <c r="AU524" s="25"/>
      <c r="AV524" s="27"/>
      <c r="AW524" s="31"/>
      <c r="AX524" s="29"/>
      <c r="AY524" s="32"/>
      <c r="AZ524" s="25"/>
      <c r="BA524" s="33"/>
      <c r="BB524" s="31"/>
      <c r="BC524" s="31"/>
      <c r="BD524" s="34"/>
      <c r="BE524" s="26"/>
      <c r="BF524" s="26"/>
      <c r="BG524" s="26"/>
      <c r="BH524" s="27">
        <v>0</v>
      </c>
      <c r="BI524" s="27">
        <v>8</v>
      </c>
      <c r="BJ524" s="28">
        <f t="shared" si="71"/>
        <v>8</v>
      </c>
      <c r="BK524" s="32"/>
      <c r="BL524" s="32"/>
      <c r="BM524" s="35"/>
      <c r="BN524" s="29">
        <v>2</v>
      </c>
      <c r="BO524" s="25"/>
      <c r="BP524" s="36"/>
      <c r="BQ524" s="36"/>
      <c r="BR524" s="37">
        <v>37</v>
      </c>
      <c r="BS524" s="24"/>
      <c r="BT524" s="24"/>
      <c r="BU524" s="40" t="s">
        <v>201</v>
      </c>
      <c r="BV524" s="24" t="s">
        <v>202</v>
      </c>
      <c r="BW524" s="24"/>
      <c r="BX524" s="24"/>
      <c r="BY524" s="24"/>
      <c r="BZ524" s="39" t="s">
        <v>89</v>
      </c>
      <c r="CA524" s="40" t="s">
        <v>203</v>
      </c>
      <c r="CB524" s="40">
        <v>25</v>
      </c>
      <c r="CC524" s="40"/>
      <c r="CD524" s="40"/>
      <c r="CE524" s="40" t="s">
        <v>203</v>
      </c>
      <c r="CF524" s="40"/>
      <c r="CG524" s="40"/>
      <c r="CH524" s="40"/>
      <c r="CI524" s="24"/>
      <c r="CJ524" s="24" t="s">
        <v>203</v>
      </c>
      <c r="CM524">
        <v>1</v>
      </c>
      <c r="CN524" s="39">
        <v>2</v>
      </c>
      <c r="CO524" s="39"/>
    </row>
    <row r="525" spans="1:93" x14ac:dyDescent="0.25">
      <c r="A525">
        <v>17</v>
      </c>
      <c r="B525" s="21">
        <v>43655</v>
      </c>
      <c r="C525">
        <v>103</v>
      </c>
      <c r="D525">
        <v>7</v>
      </c>
      <c r="E525" t="s">
        <v>286</v>
      </c>
      <c r="F525">
        <v>3</v>
      </c>
      <c r="G525">
        <v>1</v>
      </c>
      <c r="H525">
        <v>103</v>
      </c>
      <c r="I525" t="s">
        <v>330</v>
      </c>
      <c r="L525">
        <f t="shared" si="74"/>
        <v>7</v>
      </c>
      <c r="M525" s="24">
        <v>0</v>
      </c>
      <c r="N525" s="24">
        <v>7</v>
      </c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4"/>
      <c r="AJ525" s="25">
        <v>9</v>
      </c>
      <c r="AK525" s="26"/>
      <c r="AL525" s="27"/>
      <c r="AM525" s="27"/>
      <c r="AN525" s="28"/>
      <c r="AO525" s="29"/>
      <c r="AP525" s="30"/>
      <c r="AQ525" s="27">
        <v>1</v>
      </c>
      <c r="AR525" s="31">
        <v>1</v>
      </c>
      <c r="AS525" s="29">
        <v>7</v>
      </c>
      <c r="AT525" s="30">
        <v>7</v>
      </c>
      <c r="AU525" s="25"/>
      <c r="AV525" s="27"/>
      <c r="AW525" s="31"/>
      <c r="AX525" s="29"/>
      <c r="AY525" s="32"/>
      <c r="AZ525" s="25"/>
      <c r="BA525" s="33"/>
      <c r="BB525" s="31"/>
      <c r="BC525" s="31"/>
      <c r="BD525" s="34"/>
      <c r="BE525" s="26"/>
      <c r="BF525" s="26"/>
      <c r="BG525" s="26"/>
      <c r="BH525" s="27">
        <v>0</v>
      </c>
      <c r="BI525" s="27">
        <v>8</v>
      </c>
      <c r="BJ525" s="28">
        <f t="shared" si="71"/>
        <v>8</v>
      </c>
      <c r="BK525" s="32"/>
      <c r="BL525" s="32"/>
      <c r="BM525" s="35"/>
      <c r="BN525" s="29">
        <v>2</v>
      </c>
      <c r="BO525" s="25"/>
      <c r="BP525" s="36"/>
      <c r="BQ525" s="36"/>
      <c r="BR525" s="37">
        <v>37</v>
      </c>
      <c r="BS525" s="24"/>
      <c r="BT525" s="24"/>
      <c r="BU525" s="40" t="s">
        <v>201</v>
      </c>
      <c r="BV525" s="24" t="s">
        <v>202</v>
      </c>
      <c r="BW525" s="24"/>
      <c r="BX525" s="24"/>
      <c r="BY525" s="24"/>
      <c r="BZ525" s="39" t="s">
        <v>89</v>
      </c>
      <c r="CA525" s="40" t="s">
        <v>203</v>
      </c>
      <c r="CB525" s="40">
        <v>25</v>
      </c>
      <c r="CC525" s="40"/>
      <c r="CD525" s="40"/>
      <c r="CE525" s="40" t="s">
        <v>203</v>
      </c>
      <c r="CF525" s="40"/>
      <c r="CG525" s="40"/>
      <c r="CH525" s="40"/>
      <c r="CI525" s="24"/>
      <c r="CJ525" s="24" t="s">
        <v>203</v>
      </c>
      <c r="CM525">
        <v>1</v>
      </c>
      <c r="CN525" s="39">
        <v>2</v>
      </c>
      <c r="CO525" s="39"/>
    </row>
    <row r="526" spans="1:93" x14ac:dyDescent="0.25">
      <c r="A526">
        <v>18</v>
      </c>
      <c r="B526" s="21">
        <v>43655</v>
      </c>
      <c r="C526">
        <v>103</v>
      </c>
      <c r="D526">
        <v>9</v>
      </c>
      <c r="E526" t="s">
        <v>286</v>
      </c>
      <c r="F526">
        <v>3</v>
      </c>
      <c r="G526">
        <v>1</v>
      </c>
      <c r="H526">
        <v>103</v>
      </c>
      <c r="I526" t="s">
        <v>330</v>
      </c>
      <c r="L526">
        <f t="shared" si="74"/>
        <v>9</v>
      </c>
      <c r="M526" s="24">
        <v>0</v>
      </c>
      <c r="N526" s="24">
        <v>9</v>
      </c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 t="s">
        <v>331</v>
      </c>
      <c r="AF526" s="24"/>
      <c r="AG526" s="24"/>
      <c r="AH526" s="24"/>
      <c r="AI526" s="24"/>
      <c r="AJ526" s="25">
        <v>9</v>
      </c>
      <c r="AK526" s="26"/>
      <c r="AL526" s="27"/>
      <c r="AM526" s="27"/>
      <c r="AN526" s="28"/>
      <c r="AO526" s="29"/>
      <c r="AP526" s="30"/>
      <c r="AQ526" s="27">
        <v>1</v>
      </c>
      <c r="AR526" s="31">
        <v>1</v>
      </c>
      <c r="AS526" s="29">
        <v>7</v>
      </c>
      <c r="AT526" s="30">
        <v>7</v>
      </c>
      <c r="AU526" s="25"/>
      <c r="AV526" s="27"/>
      <c r="AW526" s="31"/>
      <c r="AX526" s="29"/>
      <c r="AY526" s="32"/>
      <c r="AZ526" s="25"/>
      <c r="BA526" s="33"/>
      <c r="BB526" s="31"/>
      <c r="BC526" s="31"/>
      <c r="BD526" s="34"/>
      <c r="BE526" s="26"/>
      <c r="BF526" s="26"/>
      <c r="BG526" s="26"/>
      <c r="BH526" s="27">
        <v>0</v>
      </c>
      <c r="BI526" s="27">
        <v>8</v>
      </c>
      <c r="BJ526" s="28">
        <f t="shared" si="71"/>
        <v>8</v>
      </c>
      <c r="BK526" s="32"/>
      <c r="BL526" s="32"/>
      <c r="BM526" s="35"/>
      <c r="BN526" s="29">
        <v>2</v>
      </c>
      <c r="BO526" s="25"/>
      <c r="BP526" s="36"/>
      <c r="BQ526" s="36"/>
      <c r="BR526" s="37">
        <v>37</v>
      </c>
      <c r="BS526" s="24" t="s">
        <v>331</v>
      </c>
      <c r="BT526" s="24"/>
      <c r="BU526" s="40" t="s">
        <v>201</v>
      </c>
      <c r="BV526" s="24" t="s">
        <v>202</v>
      </c>
      <c r="BW526" s="24"/>
      <c r="BX526" s="24"/>
      <c r="BY526" s="24"/>
      <c r="BZ526" s="39" t="s">
        <v>89</v>
      </c>
      <c r="CA526" s="40" t="s">
        <v>203</v>
      </c>
      <c r="CB526" s="40">
        <v>25</v>
      </c>
      <c r="CC526" s="40"/>
      <c r="CD526" s="40"/>
      <c r="CE526" s="40" t="s">
        <v>203</v>
      </c>
      <c r="CF526" s="40"/>
      <c r="CG526" s="40"/>
      <c r="CH526" s="40"/>
      <c r="CI526" s="24"/>
      <c r="CJ526" s="24" t="s">
        <v>203</v>
      </c>
      <c r="CM526">
        <v>1</v>
      </c>
      <c r="CN526" s="39">
        <v>2</v>
      </c>
      <c r="CO526" s="39"/>
    </row>
    <row r="527" spans="1:93" x14ac:dyDescent="0.25">
      <c r="A527">
        <v>212</v>
      </c>
      <c r="B527" s="21">
        <v>43664</v>
      </c>
      <c r="C527">
        <v>149</v>
      </c>
      <c r="D527">
        <v>4</v>
      </c>
      <c r="E527" t="s">
        <v>175</v>
      </c>
      <c r="F527">
        <v>3</v>
      </c>
      <c r="G527">
        <v>3</v>
      </c>
      <c r="H527">
        <v>149</v>
      </c>
      <c r="I527" t="s">
        <v>176</v>
      </c>
      <c r="J527" s="22">
        <f>COUNTIF($C$64:C754,C527)</f>
        <v>23</v>
      </c>
      <c r="K527" s="23">
        <v>1</v>
      </c>
      <c r="L527">
        <f t="shared" si="74"/>
        <v>4</v>
      </c>
      <c r="M527" s="24">
        <v>0</v>
      </c>
      <c r="N527" s="24">
        <v>4</v>
      </c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  <c r="AI527" s="24"/>
      <c r="AJ527" s="25">
        <v>1</v>
      </c>
      <c r="AK527" s="26">
        <v>1</v>
      </c>
      <c r="AL527" s="27">
        <v>0</v>
      </c>
      <c r="AM527" s="27">
        <v>7</v>
      </c>
      <c r="AN527" s="28">
        <f t="shared" ref="AN527:AN533" si="75">--_xlfn.CONCAT(AL527:AM527)</f>
        <v>7</v>
      </c>
      <c r="AO527" s="29"/>
      <c r="AP527" s="30">
        <v>1</v>
      </c>
      <c r="AQ527" s="27">
        <v>6</v>
      </c>
      <c r="AR527" s="31">
        <v>1</v>
      </c>
      <c r="AS527" s="29">
        <v>4</v>
      </c>
      <c r="AT527" s="30">
        <v>4</v>
      </c>
      <c r="AU527" s="25"/>
      <c r="AV527" s="27"/>
      <c r="AW527" s="31"/>
      <c r="AX527" s="29"/>
      <c r="AY527" s="32"/>
      <c r="AZ527" s="25"/>
      <c r="BA527" s="33"/>
      <c r="BB527" s="31"/>
      <c r="BC527" s="31"/>
      <c r="BD527" s="34"/>
      <c r="BE527" s="26"/>
      <c r="BF527" s="26"/>
      <c r="BG527" s="26"/>
      <c r="BH527" s="27">
        <v>0</v>
      </c>
      <c r="BI527" s="27">
        <v>8</v>
      </c>
      <c r="BJ527" s="28">
        <f t="shared" si="71"/>
        <v>8</v>
      </c>
      <c r="BK527" s="32"/>
      <c r="BL527" s="32"/>
      <c r="BM527" s="35"/>
      <c r="BN527" s="29">
        <v>2</v>
      </c>
      <c r="BO527" s="25"/>
      <c r="BP527" s="36"/>
      <c r="BQ527" s="36"/>
      <c r="BR527" s="59">
        <v>35</v>
      </c>
      <c r="BS527" s="27">
        <v>14</v>
      </c>
      <c r="BT527" s="24"/>
      <c r="BU527" t="s">
        <v>113</v>
      </c>
      <c r="BV527" s="24" t="s">
        <v>114</v>
      </c>
      <c r="BW527" s="24"/>
      <c r="BX527" s="24"/>
      <c r="BY527" s="24"/>
      <c r="BZ527" s="39" t="s">
        <v>89</v>
      </c>
      <c r="CA527" s="40" t="s">
        <v>115</v>
      </c>
      <c r="CB527" s="40">
        <v>20</v>
      </c>
      <c r="CC527" s="42" t="s">
        <v>115</v>
      </c>
      <c r="CD527" s="40"/>
      <c r="CE527" s="40"/>
      <c r="CF527" s="40"/>
      <c r="CG527" s="40">
        <v>16</v>
      </c>
      <c r="CH527" s="40">
        <v>0</v>
      </c>
      <c r="CM527">
        <v>3</v>
      </c>
      <c r="CN527" s="40">
        <v>1</v>
      </c>
    </row>
    <row r="528" spans="1:93" x14ac:dyDescent="0.25">
      <c r="A528">
        <v>199</v>
      </c>
      <c r="B528" s="21">
        <v>43664</v>
      </c>
      <c r="C528">
        <v>149</v>
      </c>
      <c r="D528">
        <v>12</v>
      </c>
      <c r="E528" t="s">
        <v>175</v>
      </c>
      <c r="F528">
        <v>3</v>
      </c>
      <c r="G528">
        <v>3</v>
      </c>
      <c r="H528">
        <v>149</v>
      </c>
      <c r="I528" t="s">
        <v>176</v>
      </c>
      <c r="J528" s="22">
        <f>COUNTIF($C500:C$754,C528)</f>
        <v>7</v>
      </c>
      <c r="K528" s="23">
        <v>1</v>
      </c>
      <c r="L528">
        <f t="shared" si="74"/>
        <v>12</v>
      </c>
      <c r="M528" s="24">
        <v>1</v>
      </c>
      <c r="N528" s="24">
        <v>2</v>
      </c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  <c r="AI528" s="24"/>
      <c r="AJ528" s="25">
        <v>1</v>
      </c>
      <c r="AK528" s="26">
        <v>3</v>
      </c>
      <c r="AL528" s="27">
        <v>0</v>
      </c>
      <c r="AM528" s="27">
        <v>3</v>
      </c>
      <c r="AN528" s="28">
        <f t="shared" si="75"/>
        <v>3</v>
      </c>
      <c r="AO528" s="29">
        <v>3</v>
      </c>
      <c r="AP528" s="30">
        <v>1</v>
      </c>
      <c r="AQ528" s="27">
        <v>5</v>
      </c>
      <c r="AR528" s="31">
        <v>7</v>
      </c>
      <c r="AS528" s="29">
        <v>1</v>
      </c>
      <c r="AT528" s="30">
        <v>3</v>
      </c>
      <c r="AU528" s="25"/>
      <c r="AV528" s="27"/>
      <c r="AW528" s="31"/>
      <c r="AX528" s="29"/>
      <c r="AY528" s="32"/>
      <c r="AZ528" s="25"/>
      <c r="BA528" s="33"/>
      <c r="BB528" s="31"/>
      <c r="BC528" s="31"/>
      <c r="BD528" s="34"/>
      <c r="BE528" s="26"/>
      <c r="BF528" s="26"/>
      <c r="BG528" s="26"/>
      <c r="BH528" s="27">
        <v>0</v>
      </c>
      <c r="BI528" s="27">
        <v>8</v>
      </c>
      <c r="BJ528" s="28">
        <f t="shared" si="71"/>
        <v>8</v>
      </c>
      <c r="BK528" s="32"/>
      <c r="BL528" s="32"/>
      <c r="BM528" s="35"/>
      <c r="BN528" s="29">
        <v>2</v>
      </c>
      <c r="BO528" s="25"/>
      <c r="BP528" s="36"/>
      <c r="BQ528" s="36"/>
      <c r="BR528" s="57">
        <v>31</v>
      </c>
      <c r="BS528" s="38">
        <v>1</v>
      </c>
      <c r="BT528" s="38" t="s">
        <v>54</v>
      </c>
      <c r="BU528" s="40" t="s">
        <v>70</v>
      </c>
      <c r="BV528" s="39" t="s">
        <v>71</v>
      </c>
      <c r="BW528" s="39"/>
      <c r="BX528" s="39"/>
      <c r="BY528" s="39"/>
      <c r="BZ528" s="39" t="s">
        <v>72</v>
      </c>
      <c r="CA528" s="40" t="s">
        <v>73</v>
      </c>
      <c r="CB528" s="40">
        <v>24</v>
      </c>
      <c r="CC528" s="40" t="s">
        <v>73</v>
      </c>
      <c r="CD528" s="40"/>
      <c r="CE528" s="40"/>
      <c r="CF528" s="40"/>
      <c r="CG528" s="40"/>
      <c r="CH528" s="40"/>
      <c r="CI528" s="24"/>
      <c r="CJ528" s="24"/>
      <c r="CM528">
        <v>3</v>
      </c>
      <c r="CN528" s="40">
        <v>1</v>
      </c>
    </row>
    <row r="529" spans="1:93" x14ac:dyDescent="0.25">
      <c r="A529">
        <v>792</v>
      </c>
      <c r="B529" s="21">
        <v>43696</v>
      </c>
      <c r="C529">
        <v>444</v>
      </c>
      <c r="D529">
        <v>9</v>
      </c>
      <c r="E529" t="s">
        <v>284</v>
      </c>
      <c r="F529">
        <v>3</v>
      </c>
      <c r="G529">
        <v>3</v>
      </c>
      <c r="I529" t="s">
        <v>285</v>
      </c>
      <c r="J529" s="22">
        <f>COUNTIF($C$166:C682,C529)</f>
        <v>23</v>
      </c>
      <c r="K529" s="23"/>
      <c r="L529">
        <f>--_xlfn.CONCAT(M529:N529)</f>
        <v>9</v>
      </c>
      <c r="M529" s="24">
        <v>0</v>
      </c>
      <c r="N529" s="24">
        <v>9</v>
      </c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  <c r="AI529" s="24"/>
      <c r="AJ529" s="25">
        <v>1</v>
      </c>
      <c r="AK529" s="26">
        <v>1</v>
      </c>
      <c r="AL529" s="27">
        <v>0</v>
      </c>
      <c r="AM529" s="27">
        <v>7</v>
      </c>
      <c r="AN529" s="28">
        <f t="shared" si="75"/>
        <v>7</v>
      </c>
      <c r="AO529" s="29">
        <v>1</v>
      </c>
      <c r="AP529" s="30">
        <v>1</v>
      </c>
      <c r="AQ529" s="27">
        <v>6</v>
      </c>
      <c r="AR529" s="31">
        <v>1</v>
      </c>
      <c r="AS529" s="29">
        <v>7</v>
      </c>
      <c r="AT529" s="30">
        <v>7</v>
      </c>
      <c r="AU529" s="25"/>
      <c r="AV529" s="27"/>
      <c r="AW529" s="31">
        <v>1</v>
      </c>
      <c r="AX529" s="29">
        <v>1</v>
      </c>
      <c r="AY529" s="32"/>
      <c r="AZ529" s="25"/>
      <c r="BA529" s="33">
        <v>2</v>
      </c>
      <c r="BB529" s="31"/>
      <c r="BC529" s="31"/>
      <c r="BD529" s="34"/>
      <c r="BE529" s="26"/>
      <c r="BF529" s="26"/>
      <c r="BG529" s="26"/>
      <c r="BH529" s="27">
        <v>0</v>
      </c>
      <c r="BI529" s="27">
        <v>9</v>
      </c>
      <c r="BJ529" s="28">
        <f t="shared" si="71"/>
        <v>9</v>
      </c>
      <c r="BK529" s="32">
        <v>2</v>
      </c>
      <c r="BL529" s="32">
        <v>0</v>
      </c>
      <c r="BM529" s="35">
        <f t="shared" ref="BM529:BM534" si="76">--_xlfn.CONCAT(BK529:BL529)</f>
        <v>20</v>
      </c>
      <c r="BN529" s="29">
        <v>2</v>
      </c>
      <c r="BO529" s="25"/>
      <c r="BP529" s="36"/>
      <c r="BQ529" s="36"/>
      <c r="BR529" s="57">
        <v>34</v>
      </c>
      <c r="BS529" s="38" t="s">
        <v>107</v>
      </c>
      <c r="BT529" s="38" t="s">
        <v>60</v>
      </c>
      <c r="BU529" t="s">
        <v>113</v>
      </c>
      <c r="BV529" s="24" t="s">
        <v>114</v>
      </c>
      <c r="BW529" s="24"/>
      <c r="BX529" s="24"/>
      <c r="BY529" s="24"/>
      <c r="BZ529" s="39" t="s">
        <v>89</v>
      </c>
      <c r="CA529" s="40" t="s">
        <v>115</v>
      </c>
      <c r="CB529" s="40">
        <v>20</v>
      </c>
      <c r="CC529" s="40"/>
      <c r="CD529" s="40"/>
      <c r="CE529" s="40" t="s">
        <v>115</v>
      </c>
      <c r="CF529" s="40"/>
      <c r="CG529" s="40">
        <v>43</v>
      </c>
      <c r="CH529" s="40">
        <v>0</v>
      </c>
      <c r="CM529">
        <v>3</v>
      </c>
      <c r="CN529" s="40">
        <v>1</v>
      </c>
    </row>
    <row r="530" spans="1:93" x14ac:dyDescent="0.25">
      <c r="A530">
        <v>802</v>
      </c>
      <c r="B530" s="21">
        <v>43696</v>
      </c>
      <c r="C530">
        <v>446</v>
      </c>
      <c r="D530">
        <v>39</v>
      </c>
      <c r="E530" t="s">
        <v>278</v>
      </c>
      <c r="F530">
        <v>3</v>
      </c>
      <c r="G530">
        <v>3</v>
      </c>
      <c r="H530">
        <v>446</v>
      </c>
      <c r="I530" t="s">
        <v>279</v>
      </c>
      <c r="J530" s="22">
        <f>COUNTIF($C$80:C737,C530)</f>
        <v>18</v>
      </c>
      <c r="K530" s="23">
        <v>1</v>
      </c>
      <c r="L530">
        <f>--_xlfn.CONCAT(M530:N530)</f>
        <v>39</v>
      </c>
      <c r="M530" s="24">
        <v>3</v>
      </c>
      <c r="N530" s="24">
        <v>9</v>
      </c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  <c r="AI530" s="24"/>
      <c r="AJ530" s="25">
        <v>1</v>
      </c>
      <c r="AK530" s="26">
        <v>1</v>
      </c>
      <c r="AL530" s="27">
        <v>0</v>
      </c>
      <c r="AM530" s="27">
        <v>1</v>
      </c>
      <c r="AN530" s="28">
        <f t="shared" si="75"/>
        <v>1</v>
      </c>
      <c r="AO530" s="29">
        <v>2</v>
      </c>
      <c r="AP530" s="30">
        <v>1</v>
      </c>
      <c r="AQ530" s="27">
        <v>6</v>
      </c>
      <c r="AR530" s="31">
        <v>1</v>
      </c>
      <c r="AS530" s="29">
        <v>3</v>
      </c>
      <c r="AT530" s="30">
        <v>1</v>
      </c>
      <c r="AU530" s="25"/>
      <c r="AV530" s="27"/>
      <c r="AW530" s="31"/>
      <c r="AX530" s="29"/>
      <c r="AY530" s="32"/>
      <c r="AZ530" s="25"/>
      <c r="BA530" s="33">
        <v>4</v>
      </c>
      <c r="BB530" s="31">
        <v>3</v>
      </c>
      <c r="BC530" s="31">
        <v>1</v>
      </c>
      <c r="BD530" s="34">
        <f>--_xlfn.CONCAT(BB530:BC530)</f>
        <v>31</v>
      </c>
      <c r="BE530" s="26"/>
      <c r="BF530" s="26"/>
      <c r="BG530" s="26"/>
      <c r="BH530" s="27">
        <v>0</v>
      </c>
      <c r="BI530" s="27">
        <v>9</v>
      </c>
      <c r="BJ530" s="28">
        <f t="shared" si="71"/>
        <v>9</v>
      </c>
      <c r="BK530" s="32">
        <v>2</v>
      </c>
      <c r="BL530" s="32">
        <v>2</v>
      </c>
      <c r="BM530" s="35">
        <f t="shared" si="76"/>
        <v>22</v>
      </c>
      <c r="BN530" s="29">
        <v>2</v>
      </c>
      <c r="BO530" s="25"/>
      <c r="BP530" s="36">
        <v>1</v>
      </c>
      <c r="BQ530" s="36">
        <v>6</v>
      </c>
      <c r="BR530" s="37">
        <f>--_xlfn.CONCAT(BP530:BQ530)</f>
        <v>16</v>
      </c>
      <c r="BS530" s="38">
        <v>9</v>
      </c>
      <c r="BT530" s="38" t="s">
        <v>86</v>
      </c>
      <c r="BU530" s="40" t="s">
        <v>127</v>
      </c>
      <c r="BV530" s="39" t="s">
        <v>128</v>
      </c>
      <c r="BW530" s="39">
        <v>31</v>
      </c>
      <c r="BX530" s="39"/>
      <c r="BY530" t="s">
        <v>154</v>
      </c>
      <c r="BZ530" s="39" t="s">
        <v>89</v>
      </c>
      <c r="CA530" s="40">
        <v>15</v>
      </c>
      <c r="CB530" s="40">
        <v>16</v>
      </c>
      <c r="CC530" s="40"/>
      <c r="CD530" s="40"/>
      <c r="CE530" s="40">
        <v>15</v>
      </c>
      <c r="CF530" s="40"/>
      <c r="CG530" s="40">
        <v>39</v>
      </c>
      <c r="CH530" s="40">
        <v>18</v>
      </c>
      <c r="CI530" s="24"/>
      <c r="CM530">
        <v>3</v>
      </c>
      <c r="CN530" s="40">
        <v>1</v>
      </c>
    </row>
    <row r="531" spans="1:93" x14ac:dyDescent="0.25">
      <c r="A531">
        <v>84</v>
      </c>
      <c r="B531" s="21">
        <v>43653</v>
      </c>
      <c r="C531">
        <v>131</v>
      </c>
      <c r="D531">
        <v>44</v>
      </c>
      <c r="E531" t="s">
        <v>293</v>
      </c>
      <c r="F531">
        <v>3</v>
      </c>
      <c r="G531">
        <v>1</v>
      </c>
      <c r="I531" t="s">
        <v>294</v>
      </c>
      <c r="J531" s="22">
        <f>COUNTIF($C$129:C687,C531)</f>
        <v>14</v>
      </c>
      <c r="K531" s="23"/>
      <c r="L531">
        <f>--_xlfn.CONCAT(M531:O531)</f>
        <v>44</v>
      </c>
      <c r="M531" s="24">
        <v>4</v>
      </c>
      <c r="N531" s="24">
        <v>4</v>
      </c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4"/>
      <c r="AJ531" s="25">
        <v>1</v>
      </c>
      <c r="AK531" s="26">
        <v>1</v>
      </c>
      <c r="AL531" s="27">
        <v>5</v>
      </c>
      <c r="AM531" s="27">
        <v>2</v>
      </c>
      <c r="AN531" s="28">
        <f t="shared" si="75"/>
        <v>52</v>
      </c>
      <c r="AO531" s="29">
        <v>5</v>
      </c>
      <c r="AP531" s="30">
        <v>1</v>
      </c>
      <c r="AQ531" s="27">
        <v>1</v>
      </c>
      <c r="AR531" s="31">
        <v>1</v>
      </c>
      <c r="AS531" s="29">
        <v>7</v>
      </c>
      <c r="AT531" s="30">
        <v>3</v>
      </c>
      <c r="AU531" s="25"/>
      <c r="AV531" s="27"/>
      <c r="AW531" s="31"/>
      <c r="AX531" s="29"/>
      <c r="AY531" s="32"/>
      <c r="AZ531" s="25"/>
      <c r="BA531" s="33">
        <v>4</v>
      </c>
      <c r="BB531" s="31">
        <v>3</v>
      </c>
      <c r="BC531" s="31">
        <v>1</v>
      </c>
      <c r="BD531" s="34">
        <f>--_xlfn.CONCAT(BB531:BC531)</f>
        <v>31</v>
      </c>
      <c r="BE531" s="26"/>
      <c r="BF531" s="26"/>
      <c r="BG531" s="26"/>
      <c r="BH531" s="27">
        <v>0</v>
      </c>
      <c r="BI531" s="27">
        <v>9</v>
      </c>
      <c r="BJ531" s="28">
        <f t="shared" si="71"/>
        <v>9</v>
      </c>
      <c r="BK531" s="32">
        <v>2</v>
      </c>
      <c r="BL531" s="32">
        <v>3</v>
      </c>
      <c r="BM531" s="35">
        <f t="shared" si="76"/>
        <v>23</v>
      </c>
      <c r="BN531" s="29">
        <v>2</v>
      </c>
      <c r="BO531" s="25"/>
      <c r="BP531" s="36">
        <v>1</v>
      </c>
      <c r="BQ531" s="36">
        <v>8</v>
      </c>
      <c r="BR531" s="37">
        <f>--_xlfn.CONCAT(BP531:BQ531)</f>
        <v>18</v>
      </c>
      <c r="BS531" s="38">
        <v>8</v>
      </c>
      <c r="BT531" s="38" t="s">
        <v>86</v>
      </c>
      <c r="BU531" s="40" t="s">
        <v>150</v>
      </c>
      <c r="BV531" s="39" t="s">
        <v>151</v>
      </c>
      <c r="BW531" s="39">
        <v>31</v>
      </c>
      <c r="BX531" s="39"/>
      <c r="BY531" t="s">
        <v>154</v>
      </c>
      <c r="BZ531" s="39" t="s">
        <v>89</v>
      </c>
      <c r="CA531" s="40" t="s">
        <v>152</v>
      </c>
      <c r="CB531" s="40">
        <v>14</v>
      </c>
      <c r="CC531" s="40"/>
      <c r="CD531" s="40"/>
      <c r="CE531" s="40" t="s">
        <v>152</v>
      </c>
      <c r="CF531" s="40"/>
      <c r="CG531" s="40">
        <v>38</v>
      </c>
      <c r="CH531" s="40">
        <v>19</v>
      </c>
      <c r="CI531" s="24"/>
      <c r="CM531">
        <v>1</v>
      </c>
      <c r="CN531" s="39">
        <v>1</v>
      </c>
      <c r="CO531" s="24"/>
    </row>
    <row r="532" spans="1:93" x14ac:dyDescent="0.25">
      <c r="A532">
        <v>780</v>
      </c>
      <c r="B532" s="60">
        <v>43696</v>
      </c>
      <c r="C532" s="24">
        <v>444</v>
      </c>
      <c r="D532" s="24">
        <v>32</v>
      </c>
      <c r="E532" t="s">
        <v>284</v>
      </c>
      <c r="F532">
        <v>3</v>
      </c>
      <c r="G532">
        <v>3</v>
      </c>
      <c r="H532" s="24">
        <v>444</v>
      </c>
      <c r="I532" s="24" t="s">
        <v>285</v>
      </c>
      <c r="J532" s="61">
        <f>COUNTIF($C$109:C738,C532)</f>
        <v>23</v>
      </c>
      <c r="K532" s="61">
        <v>4</v>
      </c>
      <c r="L532" s="24">
        <f>--_xlfn.CONCAT(M532:N532)</f>
        <v>32</v>
      </c>
      <c r="M532" s="24">
        <v>3</v>
      </c>
      <c r="N532" s="24">
        <v>2</v>
      </c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4"/>
      <c r="AJ532" s="25">
        <v>1</v>
      </c>
      <c r="AK532" s="26">
        <v>1</v>
      </c>
      <c r="AL532" s="27">
        <v>0</v>
      </c>
      <c r="AM532" s="27">
        <v>1</v>
      </c>
      <c r="AN532" s="28">
        <f t="shared" si="75"/>
        <v>1</v>
      </c>
      <c r="AO532" s="29">
        <v>3</v>
      </c>
      <c r="AP532" s="30">
        <v>1</v>
      </c>
      <c r="AQ532" s="27">
        <v>2</v>
      </c>
      <c r="AR532" s="31">
        <v>7</v>
      </c>
      <c r="AS532" s="29">
        <v>2</v>
      </c>
      <c r="AT532" s="30">
        <v>4</v>
      </c>
      <c r="AU532" s="25"/>
      <c r="AV532" s="27"/>
      <c r="AW532" s="31"/>
      <c r="AX532" s="29"/>
      <c r="AY532" s="32"/>
      <c r="AZ532" s="25"/>
      <c r="BA532" s="33">
        <v>3</v>
      </c>
      <c r="BB532" s="31">
        <v>0</v>
      </c>
      <c r="BC532" s="31">
        <v>5</v>
      </c>
      <c r="BD532" s="34">
        <f>--_xlfn.CONCAT(BB532:BC532)</f>
        <v>5</v>
      </c>
      <c r="BE532" s="26"/>
      <c r="BF532" s="26"/>
      <c r="BG532" s="26"/>
      <c r="BH532" s="27">
        <v>0</v>
      </c>
      <c r="BI532" s="27">
        <v>9</v>
      </c>
      <c r="BJ532" s="28">
        <f t="shared" si="71"/>
        <v>9</v>
      </c>
      <c r="BK532" s="32">
        <v>2</v>
      </c>
      <c r="BL532" s="32">
        <v>4</v>
      </c>
      <c r="BM532" s="35">
        <f t="shared" si="76"/>
        <v>24</v>
      </c>
      <c r="BN532" s="29">
        <v>2</v>
      </c>
      <c r="BO532" s="25"/>
      <c r="BP532" s="36">
        <v>2</v>
      </c>
      <c r="BQ532" s="36">
        <v>9</v>
      </c>
      <c r="BR532" s="37">
        <f>--_xlfn.CONCAT(BP532:BQ532)</f>
        <v>29</v>
      </c>
      <c r="BS532" s="24"/>
      <c r="BT532" s="24"/>
      <c r="BU532" t="s">
        <v>117</v>
      </c>
      <c r="BV532" s="24" t="s">
        <v>118</v>
      </c>
      <c r="BW532" s="29">
        <v>5</v>
      </c>
      <c r="BX532" s="36" t="s">
        <v>178</v>
      </c>
      <c r="BY532" s="63" t="s">
        <v>320</v>
      </c>
      <c r="BZ532" s="39" t="s">
        <v>89</v>
      </c>
      <c r="CA532" s="40" t="s">
        <v>119</v>
      </c>
      <c r="CB532" s="40">
        <v>17</v>
      </c>
      <c r="CC532" s="40"/>
      <c r="CD532" s="40"/>
      <c r="CE532" s="40" t="s">
        <v>119</v>
      </c>
      <c r="CF532" s="40"/>
      <c r="CG532" s="40">
        <v>40</v>
      </c>
      <c r="CH532" s="40">
        <v>20</v>
      </c>
      <c r="CI532" s="24"/>
      <c r="CJ532" s="24"/>
      <c r="CM532">
        <v>3</v>
      </c>
      <c r="CN532" s="40">
        <v>1</v>
      </c>
    </row>
    <row r="533" spans="1:93" x14ac:dyDescent="0.25">
      <c r="A533">
        <v>791</v>
      </c>
      <c r="B533" s="60">
        <v>43696</v>
      </c>
      <c r="C533" s="24">
        <v>444</v>
      </c>
      <c r="D533" s="24">
        <v>79</v>
      </c>
      <c r="E533" t="s">
        <v>284</v>
      </c>
      <c r="F533">
        <v>3</v>
      </c>
      <c r="G533">
        <v>3</v>
      </c>
      <c r="H533" s="24"/>
      <c r="I533" s="24" t="s">
        <v>285</v>
      </c>
      <c r="J533" s="61">
        <f>COUNTIF($C$110:C738,C533)</f>
        <v>23</v>
      </c>
      <c r="K533" s="61"/>
      <c r="L533" s="24">
        <f>--_xlfn.CONCAT(M533:N533)</f>
        <v>79</v>
      </c>
      <c r="M533" s="24">
        <v>7</v>
      </c>
      <c r="N533" s="24">
        <v>9</v>
      </c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4"/>
      <c r="AJ533" s="25">
        <v>1</v>
      </c>
      <c r="AK533" s="26">
        <v>1</v>
      </c>
      <c r="AL533" s="27">
        <v>0</v>
      </c>
      <c r="AM533" s="27">
        <v>7</v>
      </c>
      <c r="AN533" s="28">
        <f t="shared" si="75"/>
        <v>7</v>
      </c>
      <c r="AO533" s="29">
        <v>3</v>
      </c>
      <c r="AP533" s="30">
        <v>1</v>
      </c>
      <c r="AQ533" s="27">
        <v>1</v>
      </c>
      <c r="AR533" s="31">
        <v>6</v>
      </c>
      <c r="AS533" s="29">
        <v>6</v>
      </c>
      <c r="AT533" s="30">
        <v>6</v>
      </c>
      <c r="AU533" s="25"/>
      <c r="AV533" s="27"/>
      <c r="AW533" s="31"/>
      <c r="AX533" s="29"/>
      <c r="AY533" s="32"/>
      <c r="AZ533" s="25"/>
      <c r="BA533" s="33">
        <v>3</v>
      </c>
      <c r="BB533" s="31">
        <v>4</v>
      </c>
      <c r="BC533" s="31">
        <v>3</v>
      </c>
      <c r="BD533" s="34">
        <f>--_xlfn.CONCAT(BB533:BC533)</f>
        <v>43</v>
      </c>
      <c r="BE533" s="26"/>
      <c r="BF533" s="26"/>
      <c r="BG533" s="26"/>
      <c r="BH533" s="27">
        <v>0</v>
      </c>
      <c r="BI533" s="27">
        <v>9</v>
      </c>
      <c r="BJ533" s="28">
        <f t="shared" si="71"/>
        <v>9</v>
      </c>
      <c r="BK533" s="32">
        <v>2</v>
      </c>
      <c r="BL533" s="32">
        <v>4</v>
      </c>
      <c r="BM533" s="35">
        <f t="shared" si="76"/>
        <v>24</v>
      </c>
      <c r="BN533" s="29">
        <v>2</v>
      </c>
      <c r="BO533" s="25"/>
      <c r="BP533" s="36">
        <v>2</v>
      </c>
      <c r="BQ533" s="36">
        <v>9</v>
      </c>
      <c r="BR533" s="37">
        <f>--_xlfn.CONCAT(BP533:BQ533)</f>
        <v>29</v>
      </c>
      <c r="BS533" s="24"/>
      <c r="BT533" s="24"/>
      <c r="BU533" t="s">
        <v>117</v>
      </c>
      <c r="BV533" s="24" t="s">
        <v>118</v>
      </c>
      <c r="BW533" s="29">
        <v>43</v>
      </c>
      <c r="BX533" s="36" t="s">
        <v>178</v>
      </c>
      <c r="BY533" s="63" t="s">
        <v>299</v>
      </c>
      <c r="BZ533" s="39" t="s">
        <v>89</v>
      </c>
      <c r="CA533" s="40" t="s">
        <v>119</v>
      </c>
      <c r="CB533" s="40">
        <v>17</v>
      </c>
      <c r="CC533" s="40"/>
      <c r="CD533" s="40"/>
      <c r="CE533" s="40" t="s">
        <v>119</v>
      </c>
      <c r="CF533" s="40"/>
      <c r="CG533" s="40">
        <v>40</v>
      </c>
      <c r="CH533" s="40">
        <v>20</v>
      </c>
      <c r="CI533" s="24"/>
      <c r="CJ533" s="24"/>
      <c r="CM533">
        <v>3</v>
      </c>
      <c r="CN533" s="40">
        <v>1</v>
      </c>
    </row>
    <row r="534" spans="1:93" x14ac:dyDescent="0.25">
      <c r="A534">
        <v>638</v>
      </c>
      <c r="B534" s="21">
        <v>43647</v>
      </c>
      <c r="C534">
        <v>36</v>
      </c>
      <c r="D534">
        <v>22</v>
      </c>
      <c r="E534" t="s">
        <v>314</v>
      </c>
      <c r="F534">
        <v>3</v>
      </c>
      <c r="G534">
        <v>1</v>
      </c>
      <c r="H534">
        <v>36</v>
      </c>
      <c r="I534" t="s">
        <v>325</v>
      </c>
      <c r="L534">
        <f>--_xlfn.CONCAT(M534:O534)</f>
        <v>22</v>
      </c>
      <c r="M534" s="24">
        <v>2</v>
      </c>
      <c r="N534" s="24">
        <v>2</v>
      </c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  <c r="AJ534" s="25">
        <v>9</v>
      </c>
      <c r="AK534" s="26" t="s">
        <v>217</v>
      </c>
      <c r="AL534" s="27" t="s">
        <v>217</v>
      </c>
      <c r="AM534" s="27" t="s">
        <v>217</v>
      </c>
      <c r="AN534" s="28"/>
      <c r="AO534" s="29" t="s">
        <v>217</v>
      </c>
      <c r="AP534" s="30">
        <v>1</v>
      </c>
      <c r="AQ534" s="27">
        <v>1</v>
      </c>
      <c r="AR534" s="31">
        <v>1</v>
      </c>
      <c r="AS534" s="29">
        <v>3</v>
      </c>
      <c r="AT534" s="30">
        <v>3</v>
      </c>
      <c r="AU534" s="25"/>
      <c r="AV534" s="27"/>
      <c r="AW534" s="31"/>
      <c r="AX534" s="29"/>
      <c r="AY534" s="32"/>
      <c r="AZ534" s="25"/>
      <c r="BA534" s="33"/>
      <c r="BB534" s="31"/>
      <c r="BC534" s="31"/>
      <c r="BD534" s="34"/>
      <c r="BE534" s="26"/>
      <c r="BF534" s="26"/>
      <c r="BG534" s="26"/>
      <c r="BH534" s="27">
        <v>0</v>
      </c>
      <c r="BI534" s="27">
        <v>9</v>
      </c>
      <c r="BJ534" s="28">
        <f t="shared" si="71"/>
        <v>9</v>
      </c>
      <c r="BK534" s="32">
        <v>3</v>
      </c>
      <c r="BL534" s="32">
        <v>5</v>
      </c>
      <c r="BM534" s="35">
        <f t="shared" si="76"/>
        <v>35</v>
      </c>
      <c r="BN534" s="29">
        <v>2</v>
      </c>
      <c r="BO534" s="25"/>
      <c r="BP534" s="36"/>
      <c r="BQ534" s="36"/>
      <c r="BR534" s="37">
        <v>37</v>
      </c>
      <c r="BS534" s="24"/>
      <c r="BT534" s="24"/>
      <c r="BU534" t="s">
        <v>201</v>
      </c>
      <c r="BV534" s="24" t="s">
        <v>202</v>
      </c>
      <c r="BW534" s="24"/>
      <c r="BX534" s="24"/>
      <c r="BY534" s="24"/>
      <c r="BZ534" s="39" t="s">
        <v>89</v>
      </c>
      <c r="CA534" s="40" t="s">
        <v>203</v>
      </c>
      <c r="CB534" s="40">
        <v>25</v>
      </c>
      <c r="CC534" s="40"/>
      <c r="CD534" s="40"/>
      <c r="CE534" s="40" t="s">
        <v>203</v>
      </c>
      <c r="CF534" s="40"/>
      <c r="CG534" s="40"/>
      <c r="CH534" s="40"/>
      <c r="CI534" s="24"/>
      <c r="CJ534" s="24" t="s">
        <v>203</v>
      </c>
      <c r="CM534">
        <v>1</v>
      </c>
      <c r="CN534" s="40">
        <v>1</v>
      </c>
      <c r="CO534" s="24"/>
    </row>
    <row r="535" spans="1:93" x14ac:dyDescent="0.25">
      <c r="A535">
        <v>640</v>
      </c>
      <c r="B535" s="21">
        <v>43685</v>
      </c>
      <c r="C535">
        <v>367</v>
      </c>
      <c r="D535">
        <v>18</v>
      </c>
      <c r="E535" t="s">
        <v>288</v>
      </c>
      <c r="F535">
        <v>3</v>
      </c>
      <c r="G535">
        <v>1</v>
      </c>
      <c r="H535">
        <v>367</v>
      </c>
      <c r="I535" t="s">
        <v>324</v>
      </c>
      <c r="J535" s="22">
        <f>COUNTIF($C$19:C754,C535)</f>
        <v>7</v>
      </c>
      <c r="K535" s="23">
        <v>1</v>
      </c>
      <c r="L535">
        <f>--_xlfn.CONCAT(M535:O535)</f>
        <v>18</v>
      </c>
      <c r="M535" s="24">
        <v>1</v>
      </c>
      <c r="N535" s="24">
        <v>8</v>
      </c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  <c r="AJ535" s="25">
        <v>4</v>
      </c>
      <c r="AK535" s="26">
        <v>7</v>
      </c>
      <c r="AL535" s="27"/>
      <c r="AM535" s="27"/>
      <c r="AN535" s="28"/>
      <c r="AO535" s="29"/>
      <c r="AP535" s="30">
        <v>1</v>
      </c>
      <c r="AQ535" s="27">
        <v>1</v>
      </c>
      <c r="AR535" s="31">
        <v>1</v>
      </c>
      <c r="AS535" s="29">
        <v>3</v>
      </c>
      <c r="AT535" s="30">
        <v>3</v>
      </c>
      <c r="AU535" s="25"/>
      <c r="AV535" s="27"/>
      <c r="AW535" s="31"/>
      <c r="AX535" s="29"/>
      <c r="AY535" s="32"/>
      <c r="AZ535" s="25"/>
      <c r="BA535" s="33">
        <v>4</v>
      </c>
      <c r="BB535" s="31">
        <v>3</v>
      </c>
      <c r="BC535" s="31">
        <v>1</v>
      </c>
      <c r="BD535" s="34">
        <f>--_xlfn.CONCAT(BB535:BC535)</f>
        <v>31</v>
      </c>
      <c r="BE535" s="26"/>
      <c r="BF535" s="26"/>
      <c r="BG535" s="26"/>
      <c r="BH535" s="27">
        <v>0</v>
      </c>
      <c r="BI535" s="27">
        <v>9</v>
      </c>
      <c r="BJ535" s="28">
        <f t="shared" si="71"/>
        <v>9</v>
      </c>
      <c r="BK535" s="32"/>
      <c r="BL535" s="32"/>
      <c r="BM535" s="35"/>
      <c r="BN535" s="29">
        <v>2</v>
      </c>
      <c r="BO535" s="25"/>
      <c r="BP535" s="36"/>
      <c r="BQ535" s="36"/>
      <c r="BR535" s="57">
        <v>33</v>
      </c>
      <c r="BS535" s="38" t="s">
        <v>141</v>
      </c>
      <c r="BT535" s="38" t="s">
        <v>86</v>
      </c>
      <c r="BU535" s="40" t="s">
        <v>142</v>
      </c>
      <c r="BV535" s="39" t="s">
        <v>143</v>
      </c>
      <c r="BW535" s="39">
        <v>31</v>
      </c>
      <c r="BX535" s="39"/>
      <c r="BY535" t="s">
        <v>154</v>
      </c>
      <c r="BZ535" s="39" t="s">
        <v>89</v>
      </c>
      <c r="CA535" s="40" t="s">
        <v>144</v>
      </c>
      <c r="CB535" s="40">
        <v>19</v>
      </c>
      <c r="CC535" s="40"/>
      <c r="CD535" s="40"/>
      <c r="CE535" s="40" t="s">
        <v>144</v>
      </c>
      <c r="CF535" s="40"/>
      <c r="CG535" s="40">
        <v>42</v>
      </c>
      <c r="CH535" s="40">
        <v>0</v>
      </c>
      <c r="CI535" s="24"/>
      <c r="CM535">
        <v>1</v>
      </c>
      <c r="CN535" s="40">
        <v>1</v>
      </c>
    </row>
    <row r="536" spans="1:93" x14ac:dyDescent="0.25">
      <c r="A536">
        <v>634</v>
      </c>
      <c r="B536" s="21">
        <v>43685</v>
      </c>
      <c r="C536">
        <v>361</v>
      </c>
      <c r="D536">
        <v>23</v>
      </c>
      <c r="E536" t="s">
        <v>288</v>
      </c>
      <c r="F536">
        <v>3</v>
      </c>
      <c r="G536">
        <v>1</v>
      </c>
      <c r="H536">
        <v>361</v>
      </c>
      <c r="I536" t="s">
        <v>289</v>
      </c>
      <c r="L536">
        <f>--_xlfn.CONCAT(M536:O536)</f>
        <v>23</v>
      </c>
      <c r="M536" s="24">
        <v>2</v>
      </c>
      <c r="N536" s="24">
        <v>3</v>
      </c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  <c r="AI536" s="24"/>
      <c r="AJ536" s="25">
        <v>9</v>
      </c>
      <c r="AK536" s="26"/>
      <c r="AL536" s="27"/>
      <c r="AM536" s="27"/>
      <c r="AN536" s="28"/>
      <c r="AO536" s="29"/>
      <c r="AP536" s="30">
        <v>1</v>
      </c>
      <c r="AQ536" s="27">
        <v>6</v>
      </c>
      <c r="AR536" s="31">
        <v>1</v>
      </c>
      <c r="AS536" s="29">
        <v>5</v>
      </c>
      <c r="AT536" s="30">
        <v>5</v>
      </c>
      <c r="AU536" s="25"/>
      <c r="AV536" s="27"/>
      <c r="AW536" s="31"/>
      <c r="AX536" s="29"/>
      <c r="AY536" s="32"/>
      <c r="AZ536" s="25"/>
      <c r="BA536" s="33"/>
      <c r="BB536" s="31"/>
      <c r="BC536" s="31"/>
      <c r="BD536" s="34"/>
      <c r="BE536" s="26"/>
      <c r="BF536" s="26"/>
      <c r="BG536" s="26"/>
      <c r="BH536" s="27">
        <v>0</v>
      </c>
      <c r="BI536" s="27">
        <v>9</v>
      </c>
      <c r="BJ536" s="28">
        <f t="shared" si="71"/>
        <v>9</v>
      </c>
      <c r="BK536" s="32"/>
      <c r="BL536" s="32"/>
      <c r="BM536" s="35"/>
      <c r="BN536" s="29">
        <v>2</v>
      </c>
      <c r="BO536" s="25"/>
      <c r="BP536" s="36"/>
      <c r="BQ536" s="36"/>
      <c r="BR536" s="37">
        <v>37</v>
      </c>
      <c r="BS536" s="24"/>
      <c r="BT536" s="24"/>
      <c r="BU536" t="s">
        <v>201</v>
      </c>
      <c r="BV536" s="24" t="s">
        <v>202</v>
      </c>
      <c r="BW536" s="24"/>
      <c r="BX536" s="24"/>
      <c r="BY536" s="24"/>
      <c r="BZ536" s="39" t="s">
        <v>89</v>
      </c>
      <c r="CA536" s="40" t="s">
        <v>203</v>
      </c>
      <c r="CB536" s="40">
        <v>25</v>
      </c>
      <c r="CC536" s="40"/>
      <c r="CD536" s="40"/>
      <c r="CE536" s="40" t="s">
        <v>203</v>
      </c>
      <c r="CF536" s="40"/>
      <c r="CG536" s="40"/>
      <c r="CH536" s="40"/>
      <c r="CI536" s="24"/>
      <c r="CJ536" s="24" t="s">
        <v>203</v>
      </c>
      <c r="CM536">
        <v>1</v>
      </c>
      <c r="CN536" s="40">
        <v>2</v>
      </c>
    </row>
    <row r="537" spans="1:93" x14ac:dyDescent="0.25">
      <c r="A537">
        <v>599</v>
      </c>
      <c r="B537" s="21">
        <v>43681</v>
      </c>
      <c r="C537">
        <v>322</v>
      </c>
      <c r="D537">
        <v>32</v>
      </c>
      <c r="E537" t="s">
        <v>280</v>
      </c>
      <c r="F537">
        <v>3</v>
      </c>
      <c r="G537">
        <v>1</v>
      </c>
      <c r="H537">
        <v>322</v>
      </c>
      <c r="I537" t="s">
        <v>281</v>
      </c>
      <c r="J537" s="22">
        <f>COUNTIF($A$32:C590,C537)</f>
        <v>8</v>
      </c>
      <c r="K537" s="23">
        <v>2</v>
      </c>
      <c r="L537">
        <f>--_xlfn.CONCAT(M537:N537)</f>
        <v>32</v>
      </c>
      <c r="M537" s="24">
        <v>3</v>
      </c>
      <c r="N537" s="24">
        <v>2</v>
      </c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4"/>
      <c r="AJ537" s="25">
        <v>5</v>
      </c>
      <c r="AK537" s="26"/>
      <c r="AL537" s="27"/>
      <c r="AM537" s="27"/>
      <c r="AN537" s="28"/>
      <c r="AO537" s="29"/>
      <c r="AP537" s="30">
        <v>1</v>
      </c>
      <c r="AQ537" s="27">
        <v>1</v>
      </c>
      <c r="AR537" s="31">
        <v>1</v>
      </c>
      <c r="AS537" s="29">
        <v>4</v>
      </c>
      <c r="AT537" s="30">
        <v>4</v>
      </c>
      <c r="AU537" s="25"/>
      <c r="AV537" s="27"/>
      <c r="AW537" s="31"/>
      <c r="AX537" s="29"/>
      <c r="AY537" s="32"/>
      <c r="AZ537" s="25"/>
      <c r="BA537" s="33"/>
      <c r="BB537" s="31"/>
      <c r="BC537" s="31"/>
      <c r="BD537" s="34"/>
      <c r="BE537" s="26"/>
      <c r="BF537" s="26"/>
      <c r="BG537" s="26"/>
      <c r="BH537" s="27">
        <v>0</v>
      </c>
      <c r="BI537" s="27">
        <v>9</v>
      </c>
      <c r="BJ537" s="28">
        <f t="shared" si="71"/>
        <v>9</v>
      </c>
      <c r="BK537" s="32"/>
      <c r="BL537" s="32"/>
      <c r="BM537" s="35"/>
      <c r="BN537" s="29">
        <v>2</v>
      </c>
      <c r="BO537" s="25">
        <v>4</v>
      </c>
      <c r="BP537" s="36"/>
      <c r="BQ537" s="36"/>
      <c r="BR537" s="57">
        <v>31</v>
      </c>
      <c r="BS537" s="38">
        <v>1</v>
      </c>
      <c r="BT537" s="38" t="s">
        <v>54</v>
      </c>
      <c r="BU537" s="40" t="s">
        <v>165</v>
      </c>
      <c r="BV537" s="24" t="s">
        <v>166</v>
      </c>
      <c r="BW537" s="24"/>
      <c r="BX537" s="24"/>
      <c r="BY537" s="24"/>
      <c r="BZ537" s="39" t="s">
        <v>57</v>
      </c>
      <c r="CA537" s="40">
        <v>5</v>
      </c>
      <c r="CB537" s="40">
        <v>5</v>
      </c>
      <c r="CC537" s="40"/>
      <c r="CD537" s="40"/>
      <c r="CE537" s="40">
        <v>5</v>
      </c>
      <c r="CF537" s="40"/>
      <c r="CG537" s="40">
        <v>34</v>
      </c>
      <c r="CH537" s="40">
        <v>13</v>
      </c>
      <c r="CI537" s="24"/>
      <c r="CL537" s="24"/>
      <c r="CM537">
        <v>1</v>
      </c>
      <c r="CN537" s="39">
        <v>1</v>
      </c>
    </row>
    <row r="538" spans="1:93" x14ac:dyDescent="0.25">
      <c r="A538">
        <v>601</v>
      </c>
      <c r="B538" s="21">
        <v>43681</v>
      </c>
      <c r="C538">
        <v>322</v>
      </c>
      <c r="D538">
        <v>42</v>
      </c>
      <c r="E538" t="s">
        <v>280</v>
      </c>
      <c r="F538">
        <v>3</v>
      </c>
      <c r="G538">
        <v>1</v>
      </c>
      <c r="I538" t="s">
        <v>281</v>
      </c>
      <c r="J538" s="22">
        <f>COUNTIF($A$33:C590,C538)</f>
        <v>8</v>
      </c>
      <c r="K538" s="23"/>
      <c r="L538">
        <f>--_xlfn.CONCAT(M538:N538)</f>
        <v>42</v>
      </c>
      <c r="M538" s="24">
        <v>4</v>
      </c>
      <c r="N538" s="24">
        <v>2</v>
      </c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  <c r="AI538" s="24"/>
      <c r="AJ538" s="25">
        <v>5</v>
      </c>
      <c r="AK538" s="26"/>
      <c r="AL538" s="27"/>
      <c r="AM538" s="27"/>
      <c r="AN538" s="28"/>
      <c r="AO538" s="29"/>
      <c r="AP538" s="30">
        <v>1</v>
      </c>
      <c r="AQ538" s="27">
        <v>1</v>
      </c>
      <c r="AR538" s="31">
        <v>1</v>
      </c>
      <c r="AS538" s="29">
        <v>5</v>
      </c>
      <c r="AT538" s="30">
        <v>5</v>
      </c>
      <c r="AU538" s="25"/>
      <c r="AV538" s="27"/>
      <c r="AW538" s="31"/>
      <c r="AX538" s="29"/>
      <c r="AY538" s="32"/>
      <c r="AZ538" s="25"/>
      <c r="BA538" s="33"/>
      <c r="BB538" s="31"/>
      <c r="BC538" s="31"/>
      <c r="BD538" s="34"/>
      <c r="BE538" s="26"/>
      <c r="BF538" s="26"/>
      <c r="BG538" s="26"/>
      <c r="BH538" s="27">
        <v>0</v>
      </c>
      <c r="BI538" s="27">
        <v>9</v>
      </c>
      <c r="BJ538" s="28">
        <f t="shared" si="71"/>
        <v>9</v>
      </c>
      <c r="BK538" s="32"/>
      <c r="BL538" s="32"/>
      <c r="BM538" s="35"/>
      <c r="BN538" s="29">
        <v>2</v>
      </c>
      <c r="BO538" s="25">
        <v>4</v>
      </c>
      <c r="BP538" s="36"/>
      <c r="BQ538" s="36"/>
      <c r="BR538" s="57">
        <v>31</v>
      </c>
      <c r="BS538" s="38">
        <v>1</v>
      </c>
      <c r="BT538" s="38" t="s">
        <v>54</v>
      </c>
      <c r="BU538" s="40" t="s">
        <v>165</v>
      </c>
      <c r="BV538" s="24" t="s">
        <v>166</v>
      </c>
      <c r="BW538" s="24"/>
      <c r="BX538" s="24"/>
      <c r="BY538" s="24"/>
      <c r="BZ538" s="39" t="s">
        <v>57</v>
      </c>
      <c r="CA538" s="40">
        <v>5</v>
      </c>
      <c r="CB538" s="40">
        <v>5</v>
      </c>
      <c r="CC538" s="40"/>
      <c r="CD538" s="40"/>
      <c r="CE538" s="40">
        <v>5</v>
      </c>
      <c r="CF538" s="40"/>
      <c r="CG538" s="40">
        <v>34</v>
      </c>
      <c r="CH538" s="40">
        <v>13</v>
      </c>
      <c r="CI538" s="24"/>
      <c r="CL538" s="24"/>
      <c r="CM538">
        <v>1</v>
      </c>
      <c r="CN538" s="39">
        <v>1</v>
      </c>
    </row>
    <row r="539" spans="1:93" x14ac:dyDescent="0.25">
      <c r="A539">
        <v>280</v>
      </c>
      <c r="B539" s="21">
        <v>43668</v>
      </c>
      <c r="C539">
        <v>178</v>
      </c>
      <c r="D539">
        <v>13</v>
      </c>
      <c r="E539" t="s">
        <v>276</v>
      </c>
      <c r="F539">
        <v>3</v>
      </c>
      <c r="G539">
        <v>2</v>
      </c>
      <c r="H539">
        <v>178</v>
      </c>
      <c r="I539" t="s">
        <v>277</v>
      </c>
      <c r="J539" s="22">
        <f>COUNTIF($C$75:C754,C539)</f>
        <v>6</v>
      </c>
      <c r="K539" s="23">
        <v>2</v>
      </c>
      <c r="L539">
        <f>--_xlfn.CONCAT(M539:O539)</f>
        <v>13</v>
      </c>
      <c r="M539" s="24">
        <v>1</v>
      </c>
      <c r="N539" s="24">
        <v>3</v>
      </c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  <c r="AI539" s="24"/>
      <c r="AJ539" s="25">
        <v>4</v>
      </c>
      <c r="AK539" s="26">
        <v>7</v>
      </c>
      <c r="AL539" s="27"/>
      <c r="AM539" s="27"/>
      <c r="AN539" s="28"/>
      <c r="AO539" s="29"/>
      <c r="AP539" s="30">
        <v>1</v>
      </c>
      <c r="AQ539" s="27">
        <v>3</v>
      </c>
      <c r="AR539" s="31">
        <v>1</v>
      </c>
      <c r="AS539" s="29">
        <v>4</v>
      </c>
      <c r="AT539" s="30">
        <v>1</v>
      </c>
      <c r="AU539" s="25"/>
      <c r="AV539" s="27"/>
      <c r="AW539" s="31"/>
      <c r="AX539" s="29"/>
      <c r="AY539" s="32"/>
      <c r="AZ539" s="25"/>
      <c r="BA539" s="33">
        <v>4</v>
      </c>
      <c r="BB539" s="31">
        <v>0</v>
      </c>
      <c r="BC539" s="31">
        <v>4</v>
      </c>
      <c r="BD539" s="34">
        <f>--_xlfn.CONCAT(BB539:BC539)</f>
        <v>4</v>
      </c>
      <c r="BE539" s="26"/>
      <c r="BF539" s="26"/>
      <c r="BG539" s="26"/>
      <c r="BH539" s="27">
        <v>0</v>
      </c>
      <c r="BI539" s="27">
        <v>9</v>
      </c>
      <c r="BJ539" s="28">
        <f t="shared" si="71"/>
        <v>9</v>
      </c>
      <c r="BK539" s="32"/>
      <c r="BL539" s="32"/>
      <c r="BM539" s="35"/>
      <c r="BN539" s="29">
        <v>2</v>
      </c>
      <c r="BO539" s="25"/>
      <c r="BP539" s="36"/>
      <c r="BQ539" s="36"/>
      <c r="BR539" s="57">
        <v>33</v>
      </c>
      <c r="BS539" s="38" t="s">
        <v>141</v>
      </c>
      <c r="BT539" s="38" t="s">
        <v>86</v>
      </c>
      <c r="BU539" s="40" t="s">
        <v>142</v>
      </c>
      <c r="BV539" s="39" t="s">
        <v>143</v>
      </c>
      <c r="BW539" s="51">
        <v>4</v>
      </c>
      <c r="BX539" s="51" t="s">
        <v>110</v>
      </c>
      <c r="BY539" s="58" t="s">
        <v>225</v>
      </c>
      <c r="BZ539" s="39" t="s">
        <v>129</v>
      </c>
      <c r="CA539" s="40">
        <v>13</v>
      </c>
      <c r="CB539" s="40">
        <v>13</v>
      </c>
      <c r="CC539" s="40"/>
      <c r="CD539" s="40"/>
      <c r="CE539" s="40">
        <v>13</v>
      </c>
      <c r="CF539" s="40"/>
      <c r="CG539" s="40">
        <v>37</v>
      </c>
      <c r="CH539" s="40">
        <v>17</v>
      </c>
      <c r="CI539" s="24"/>
      <c r="CM539">
        <v>2</v>
      </c>
      <c r="CN539" s="40">
        <v>1</v>
      </c>
    </row>
    <row r="540" spans="1:93" x14ac:dyDescent="0.25">
      <c r="A540">
        <v>630</v>
      </c>
      <c r="B540" s="21">
        <v>43647</v>
      </c>
      <c r="C540">
        <v>35</v>
      </c>
      <c r="D540">
        <v>38</v>
      </c>
      <c r="E540" t="s">
        <v>314</v>
      </c>
      <c r="F540">
        <v>3</v>
      </c>
      <c r="G540">
        <v>1</v>
      </c>
      <c r="H540">
        <v>35</v>
      </c>
      <c r="I540" t="s">
        <v>315</v>
      </c>
      <c r="J540" s="22">
        <f>COUNTIF($C$13:C754,C540)</f>
        <v>7</v>
      </c>
      <c r="K540" s="23">
        <v>1</v>
      </c>
      <c r="L540">
        <f>--_xlfn.CONCAT(M540:O540)</f>
        <v>38</v>
      </c>
      <c r="M540" s="24">
        <v>3</v>
      </c>
      <c r="N540" s="24">
        <v>8</v>
      </c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  <c r="AI540" s="24"/>
      <c r="AJ540" s="25">
        <v>4</v>
      </c>
      <c r="AK540" s="26">
        <v>7</v>
      </c>
      <c r="AL540" s="27"/>
      <c r="AM540" s="27"/>
      <c r="AN540" s="28"/>
      <c r="AO540" s="29"/>
      <c r="AP540" s="30">
        <v>1</v>
      </c>
      <c r="AQ540" s="27">
        <v>1</v>
      </c>
      <c r="AR540" s="31">
        <v>1</v>
      </c>
      <c r="AS540" s="29">
        <v>3</v>
      </c>
      <c r="AT540" s="30">
        <v>3</v>
      </c>
      <c r="AU540" s="25"/>
      <c r="AV540" s="27"/>
      <c r="AW540" s="31"/>
      <c r="AX540" s="29"/>
      <c r="AY540" s="32"/>
      <c r="AZ540" s="25"/>
      <c r="BA540" s="33">
        <v>4</v>
      </c>
      <c r="BB540" s="31">
        <v>3</v>
      </c>
      <c r="BC540" s="31">
        <v>1</v>
      </c>
      <c r="BD540" s="34">
        <f>--_xlfn.CONCAT(BB540:BC540)</f>
        <v>31</v>
      </c>
      <c r="BE540" s="26"/>
      <c r="BF540" s="26"/>
      <c r="BG540" s="26"/>
      <c r="BH540" s="27">
        <v>0</v>
      </c>
      <c r="BI540" s="27">
        <v>9</v>
      </c>
      <c r="BJ540" s="28">
        <f t="shared" si="71"/>
        <v>9</v>
      </c>
      <c r="BK540" s="32"/>
      <c r="BL540" s="32"/>
      <c r="BM540" s="35"/>
      <c r="BN540" s="29">
        <v>2</v>
      </c>
      <c r="BO540" s="25"/>
      <c r="BP540" s="36"/>
      <c r="BQ540" s="36"/>
      <c r="BR540" s="57">
        <v>33</v>
      </c>
      <c r="BS540" s="38" t="s">
        <v>141</v>
      </c>
      <c r="BT540" s="38" t="s">
        <v>86</v>
      </c>
      <c r="BU540" s="40" t="s">
        <v>142</v>
      </c>
      <c r="BV540" s="39" t="s">
        <v>143</v>
      </c>
      <c r="BW540" s="39">
        <v>31</v>
      </c>
      <c r="BX540" s="39"/>
      <c r="BY540" t="s">
        <v>154</v>
      </c>
      <c r="BZ540" s="39" t="s">
        <v>89</v>
      </c>
      <c r="CA540" s="40" t="s">
        <v>144</v>
      </c>
      <c r="CB540" s="40">
        <v>19</v>
      </c>
      <c r="CC540" s="40"/>
      <c r="CD540" s="40"/>
      <c r="CE540" s="40" t="s">
        <v>144</v>
      </c>
      <c r="CF540" s="40"/>
      <c r="CG540" s="40">
        <v>42</v>
      </c>
      <c r="CH540" s="40">
        <v>0</v>
      </c>
      <c r="CI540" s="24"/>
      <c r="CM540">
        <v>1</v>
      </c>
      <c r="CN540" s="40">
        <v>1</v>
      </c>
    </row>
    <row r="541" spans="1:93" x14ac:dyDescent="0.25">
      <c r="A541">
        <v>624</v>
      </c>
      <c r="B541" s="21">
        <v>43647</v>
      </c>
      <c r="C541">
        <v>35</v>
      </c>
      <c r="D541">
        <v>14</v>
      </c>
      <c r="E541" t="s">
        <v>314</v>
      </c>
      <c r="F541">
        <v>3</v>
      </c>
      <c r="G541">
        <v>1</v>
      </c>
      <c r="I541" t="s">
        <v>315</v>
      </c>
      <c r="J541" s="22">
        <f>COUNTIF($C$9:C754,C541)</f>
        <v>7</v>
      </c>
      <c r="K541" s="23"/>
      <c r="L541">
        <f>--_xlfn.CONCAT(M541:O541)</f>
        <v>14</v>
      </c>
      <c r="M541" s="24">
        <v>1</v>
      </c>
      <c r="N541" s="24">
        <v>4</v>
      </c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4"/>
      <c r="AJ541" s="25">
        <v>1</v>
      </c>
      <c r="AK541" s="26">
        <v>1</v>
      </c>
      <c r="AL541" s="27">
        <v>3</v>
      </c>
      <c r="AM541" s="27">
        <v>2</v>
      </c>
      <c r="AN541" s="28">
        <f>--_xlfn.CONCAT(AL541:AM541)</f>
        <v>32</v>
      </c>
      <c r="AO541" s="29">
        <v>2</v>
      </c>
      <c r="AP541" s="30">
        <v>1</v>
      </c>
      <c r="AQ541" s="27">
        <v>1</v>
      </c>
      <c r="AR541" s="31">
        <v>1</v>
      </c>
      <c r="AS541" s="29">
        <v>3</v>
      </c>
      <c r="AT541" s="30">
        <v>3</v>
      </c>
      <c r="AU541" s="25"/>
      <c r="AV541" s="27"/>
      <c r="AW541" s="31"/>
      <c r="AX541" s="29"/>
      <c r="AY541" s="32"/>
      <c r="AZ541" s="25"/>
      <c r="BA541" s="33">
        <v>4</v>
      </c>
      <c r="BB541" s="31">
        <v>3</v>
      </c>
      <c r="BC541" s="31">
        <v>1</v>
      </c>
      <c r="BD541" s="34">
        <f>--_xlfn.CONCAT(BB541:BC541)</f>
        <v>31</v>
      </c>
      <c r="BE541" s="26"/>
      <c r="BF541" s="26"/>
      <c r="BG541" s="26"/>
      <c r="BH541" s="27">
        <v>0</v>
      </c>
      <c r="BI541" s="27">
        <v>9</v>
      </c>
      <c r="BJ541" s="28">
        <f t="shared" si="71"/>
        <v>9</v>
      </c>
      <c r="BK541" s="32"/>
      <c r="BL541" s="32"/>
      <c r="BM541" s="35"/>
      <c r="BN541" s="29">
        <v>2</v>
      </c>
      <c r="BO541" s="25"/>
      <c r="BP541" s="36">
        <v>1</v>
      </c>
      <c r="BQ541" s="36">
        <v>5</v>
      </c>
      <c r="BR541" s="37">
        <f>--_xlfn.CONCAT(BP541:BQ541)</f>
        <v>15</v>
      </c>
      <c r="BS541" s="38">
        <v>8</v>
      </c>
      <c r="BT541" s="38" t="s">
        <v>86</v>
      </c>
      <c r="BU541" s="40" t="s">
        <v>150</v>
      </c>
      <c r="BV541" s="39" t="s">
        <v>151</v>
      </c>
      <c r="BW541" s="39">
        <v>31</v>
      </c>
      <c r="BX541" s="39"/>
      <c r="BY541" t="s">
        <v>154</v>
      </c>
      <c r="BZ541" s="39" t="s">
        <v>89</v>
      </c>
      <c r="CA541" s="40" t="s">
        <v>152</v>
      </c>
      <c r="CB541" s="40">
        <v>14</v>
      </c>
      <c r="CC541" s="40"/>
      <c r="CD541" s="40"/>
      <c r="CE541" s="40" t="s">
        <v>152</v>
      </c>
      <c r="CF541" s="40"/>
      <c r="CG541" s="40">
        <v>38</v>
      </c>
      <c r="CH541" s="40">
        <v>19</v>
      </c>
      <c r="CI541" s="24"/>
      <c r="CM541">
        <v>1</v>
      </c>
      <c r="CN541" s="40">
        <v>1</v>
      </c>
      <c r="CO541" s="24"/>
    </row>
    <row r="542" spans="1:93" x14ac:dyDescent="0.25">
      <c r="A542">
        <v>783</v>
      </c>
      <c r="B542" s="21">
        <v>43696</v>
      </c>
      <c r="C542">
        <v>444</v>
      </c>
      <c r="D542">
        <v>41</v>
      </c>
      <c r="E542" t="s">
        <v>284</v>
      </c>
      <c r="F542">
        <v>3</v>
      </c>
      <c r="G542">
        <v>3</v>
      </c>
      <c r="I542" t="s">
        <v>285</v>
      </c>
      <c r="J542" s="22">
        <f>COUNTIF($C$158:C674,C542)</f>
        <v>23</v>
      </c>
      <c r="K542" s="23"/>
      <c r="L542">
        <f t="shared" ref="L542:L548" si="77">--_xlfn.CONCAT(M542:N542)</f>
        <v>41</v>
      </c>
      <c r="M542" s="24">
        <v>4</v>
      </c>
      <c r="N542" s="24">
        <v>1</v>
      </c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  <c r="AI542" s="24"/>
      <c r="AJ542" s="25">
        <v>4</v>
      </c>
      <c r="AK542" s="26">
        <v>7</v>
      </c>
      <c r="AL542" s="27"/>
      <c r="AM542" s="27"/>
      <c r="AN542" s="28"/>
      <c r="AO542" s="29"/>
      <c r="AP542" s="30">
        <v>1</v>
      </c>
      <c r="AQ542" s="27">
        <v>5</v>
      </c>
      <c r="AR542" s="31">
        <v>1</v>
      </c>
      <c r="AS542" s="29">
        <v>3</v>
      </c>
      <c r="AT542" s="30">
        <v>2</v>
      </c>
      <c r="AU542" s="25"/>
      <c r="AV542" s="27"/>
      <c r="AW542" s="31"/>
      <c r="AX542" s="29"/>
      <c r="AY542" s="32"/>
      <c r="AZ542" s="25"/>
      <c r="BA542" s="33">
        <v>4</v>
      </c>
      <c r="BB542" s="31">
        <v>3</v>
      </c>
      <c r="BC542" s="31">
        <v>1</v>
      </c>
      <c r="BD542" s="34">
        <f>--_xlfn.CONCAT(BB542:BC542)</f>
        <v>31</v>
      </c>
      <c r="BE542" s="26"/>
      <c r="BF542" s="26"/>
      <c r="BG542" s="26"/>
      <c r="BH542" s="27">
        <v>0</v>
      </c>
      <c r="BI542" s="27">
        <v>9</v>
      </c>
      <c r="BJ542" s="28">
        <f t="shared" si="71"/>
        <v>9</v>
      </c>
      <c r="BK542" s="32"/>
      <c r="BL542" s="32"/>
      <c r="BM542" s="35"/>
      <c r="BN542" s="29">
        <v>2</v>
      </c>
      <c r="BO542" s="25"/>
      <c r="BP542" s="36"/>
      <c r="BQ542" s="36"/>
      <c r="BR542" s="57">
        <v>33</v>
      </c>
      <c r="BS542" s="38" t="s">
        <v>141</v>
      </c>
      <c r="BT542" s="38" t="s">
        <v>86</v>
      </c>
      <c r="BU542" s="40" t="s">
        <v>142</v>
      </c>
      <c r="BV542" s="39" t="s">
        <v>143</v>
      </c>
      <c r="BW542" s="39">
        <v>31</v>
      </c>
      <c r="BX542" s="39"/>
      <c r="BY542" t="s">
        <v>154</v>
      </c>
      <c r="BZ542" s="39" t="s">
        <v>89</v>
      </c>
      <c r="CA542" s="40" t="s">
        <v>144</v>
      </c>
      <c r="CB542" s="40">
        <v>19</v>
      </c>
      <c r="CC542" s="40"/>
      <c r="CD542" s="40"/>
      <c r="CE542" s="40" t="s">
        <v>144</v>
      </c>
      <c r="CF542" s="40"/>
      <c r="CG542" s="40">
        <v>42</v>
      </c>
      <c r="CH542" s="40">
        <v>0</v>
      </c>
      <c r="CI542" s="24"/>
      <c r="CM542">
        <v>3</v>
      </c>
      <c r="CN542" s="40">
        <v>1</v>
      </c>
    </row>
    <row r="543" spans="1:93" x14ac:dyDescent="0.25">
      <c r="A543">
        <v>784</v>
      </c>
      <c r="B543" s="21">
        <v>43696</v>
      </c>
      <c r="C543">
        <v>444</v>
      </c>
      <c r="D543">
        <v>42</v>
      </c>
      <c r="E543" t="s">
        <v>284</v>
      </c>
      <c r="F543">
        <v>3</v>
      </c>
      <c r="G543">
        <v>3</v>
      </c>
      <c r="I543" t="s">
        <v>285</v>
      </c>
      <c r="J543" s="22">
        <f>COUNTIF($C$158:C675,C543)</f>
        <v>23</v>
      </c>
      <c r="K543" s="23"/>
      <c r="L543">
        <f t="shared" si="77"/>
        <v>42</v>
      </c>
      <c r="M543" s="24">
        <v>4</v>
      </c>
      <c r="N543" s="24">
        <v>2</v>
      </c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4"/>
      <c r="AJ543" s="25">
        <v>4</v>
      </c>
      <c r="AK543" s="26">
        <v>7</v>
      </c>
      <c r="AL543" s="27"/>
      <c r="AM543" s="27"/>
      <c r="AN543" s="28"/>
      <c r="AO543" s="29"/>
      <c r="AP543" s="30">
        <v>1</v>
      </c>
      <c r="AQ543" s="27">
        <v>1</v>
      </c>
      <c r="AR543" s="31">
        <v>1</v>
      </c>
      <c r="AS543" s="29">
        <v>1</v>
      </c>
      <c r="AT543" s="30">
        <v>3</v>
      </c>
      <c r="AU543" s="25"/>
      <c r="AV543" s="27"/>
      <c r="AW543" s="31"/>
      <c r="AX543" s="29"/>
      <c r="AY543" s="32"/>
      <c r="AZ543" s="25"/>
      <c r="BA543" s="33">
        <v>4</v>
      </c>
      <c r="BB543" s="31">
        <v>4</v>
      </c>
      <c r="BC543" s="31">
        <v>4</v>
      </c>
      <c r="BD543" s="34">
        <f>--_xlfn.CONCAT(BB543:BC543)</f>
        <v>44</v>
      </c>
      <c r="BE543" s="26"/>
      <c r="BF543" s="26"/>
      <c r="BG543" s="26"/>
      <c r="BH543" s="27">
        <v>0</v>
      </c>
      <c r="BI543" s="27">
        <v>9</v>
      </c>
      <c r="BJ543" s="28">
        <f t="shared" si="71"/>
        <v>9</v>
      </c>
      <c r="BK543" s="32"/>
      <c r="BL543" s="32"/>
      <c r="BM543" s="35"/>
      <c r="BN543" s="29">
        <v>2</v>
      </c>
      <c r="BO543" s="25"/>
      <c r="BP543" s="36"/>
      <c r="BQ543" s="36"/>
      <c r="BR543" s="57">
        <v>33</v>
      </c>
      <c r="BS543" s="38" t="s">
        <v>141</v>
      </c>
      <c r="BT543" s="38" t="s">
        <v>86</v>
      </c>
      <c r="BU543" s="40" t="s">
        <v>142</v>
      </c>
      <c r="BV543" s="39" t="s">
        <v>143</v>
      </c>
      <c r="BW543" s="36">
        <v>44</v>
      </c>
      <c r="BX543" s="36" t="s">
        <v>178</v>
      </c>
      <c r="BY543" s="63" t="s">
        <v>329</v>
      </c>
      <c r="BZ543" s="39" t="s">
        <v>89</v>
      </c>
      <c r="CA543" s="40" t="s">
        <v>144</v>
      </c>
      <c r="CB543" s="40">
        <v>19</v>
      </c>
      <c r="CC543" s="40"/>
      <c r="CD543" s="40"/>
      <c r="CE543" s="40" t="s">
        <v>144</v>
      </c>
      <c r="CF543" s="40"/>
      <c r="CG543" s="40">
        <v>42</v>
      </c>
      <c r="CH543" s="40">
        <v>0</v>
      </c>
      <c r="CI543" s="24"/>
      <c r="CM543">
        <v>3</v>
      </c>
      <c r="CN543" s="40">
        <v>1</v>
      </c>
    </row>
    <row r="544" spans="1:93" x14ac:dyDescent="0.25">
      <c r="A544">
        <v>774</v>
      </c>
      <c r="B544" s="21">
        <v>43696</v>
      </c>
      <c r="C544">
        <v>444</v>
      </c>
      <c r="D544">
        <v>18</v>
      </c>
      <c r="E544" t="s">
        <v>284</v>
      </c>
      <c r="F544">
        <v>3</v>
      </c>
      <c r="G544">
        <v>3</v>
      </c>
      <c r="H544">
        <v>444</v>
      </c>
      <c r="I544" t="s">
        <v>285</v>
      </c>
      <c r="J544" s="22">
        <f>COUNTIF($C$12:C544,C544)</f>
        <v>18</v>
      </c>
      <c r="K544" s="23">
        <v>1</v>
      </c>
      <c r="L544">
        <f t="shared" si="77"/>
        <v>18</v>
      </c>
      <c r="M544" s="24">
        <v>1</v>
      </c>
      <c r="N544" s="24">
        <v>8</v>
      </c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4"/>
      <c r="AJ544" s="25">
        <v>1</v>
      </c>
      <c r="AK544" s="26">
        <v>1</v>
      </c>
      <c r="AL544" s="27">
        <v>0</v>
      </c>
      <c r="AM544" s="27">
        <v>2</v>
      </c>
      <c r="AN544" s="28">
        <f>--_xlfn.CONCAT(AL544:AM544)</f>
        <v>2</v>
      </c>
      <c r="AO544" s="29">
        <v>3</v>
      </c>
      <c r="AP544" s="30">
        <v>1</v>
      </c>
      <c r="AQ544" s="27">
        <v>1</v>
      </c>
      <c r="AR544" s="31">
        <v>1</v>
      </c>
      <c r="AS544" s="29">
        <v>3</v>
      </c>
      <c r="AT544" s="30">
        <v>3</v>
      </c>
      <c r="AU544" s="25"/>
      <c r="AV544" s="27"/>
      <c r="AW544" s="31"/>
      <c r="AX544" s="29">
        <v>1</v>
      </c>
      <c r="AY544" s="32"/>
      <c r="AZ544" s="25"/>
      <c r="BA544" s="33"/>
      <c r="BB544" s="31"/>
      <c r="BC544" s="31"/>
      <c r="BD544" s="34"/>
      <c r="BE544" s="26"/>
      <c r="BF544" s="26"/>
      <c r="BG544" s="26"/>
      <c r="BH544" s="27">
        <v>0</v>
      </c>
      <c r="BI544" s="27">
        <v>9</v>
      </c>
      <c r="BJ544" s="28">
        <f t="shared" si="71"/>
        <v>9</v>
      </c>
      <c r="BK544" s="32"/>
      <c r="BL544" s="32"/>
      <c r="BM544" s="35"/>
      <c r="BN544" s="29">
        <v>2</v>
      </c>
      <c r="BO544" s="25"/>
      <c r="BP544" s="36">
        <v>2</v>
      </c>
      <c r="BQ544" s="36">
        <v>0</v>
      </c>
      <c r="BR544" s="37">
        <f>--_xlfn.CONCAT(BP544:BQ544)</f>
        <v>20</v>
      </c>
      <c r="BS544" s="38" t="s">
        <v>66</v>
      </c>
      <c r="BT544" s="38" t="s">
        <v>60</v>
      </c>
      <c r="BU544" s="40" t="s">
        <v>67</v>
      </c>
      <c r="BV544" s="39" t="s">
        <v>68</v>
      </c>
      <c r="BW544" s="39"/>
      <c r="BX544" s="39"/>
      <c r="BY544" s="39"/>
      <c r="BZ544" s="39" t="s">
        <v>69</v>
      </c>
      <c r="CA544" s="40">
        <v>9</v>
      </c>
      <c r="CB544" s="40">
        <v>9</v>
      </c>
      <c r="CC544" s="40"/>
      <c r="CD544" s="40"/>
      <c r="CE544" s="40">
        <v>9</v>
      </c>
      <c r="CF544" s="40"/>
      <c r="CG544" s="40">
        <v>35</v>
      </c>
      <c r="CH544" s="40">
        <v>15</v>
      </c>
      <c r="CI544" s="24"/>
      <c r="CM544">
        <v>3</v>
      </c>
      <c r="CN544" s="40">
        <v>1</v>
      </c>
    </row>
    <row r="545" spans="1:93" x14ac:dyDescent="0.25">
      <c r="A545">
        <v>773</v>
      </c>
      <c r="B545" s="21">
        <v>43696</v>
      </c>
      <c r="C545">
        <v>444</v>
      </c>
      <c r="D545">
        <v>17</v>
      </c>
      <c r="E545" t="s">
        <v>284</v>
      </c>
      <c r="F545">
        <v>3</v>
      </c>
      <c r="G545">
        <v>3</v>
      </c>
      <c r="I545" t="s">
        <v>285</v>
      </c>
      <c r="J545" s="22">
        <f>COUNTIF($C$39:C754,C545)</f>
        <v>23</v>
      </c>
      <c r="K545" s="23"/>
      <c r="L545">
        <f t="shared" si="77"/>
        <v>17</v>
      </c>
      <c r="M545" s="24">
        <v>1</v>
      </c>
      <c r="N545" s="24">
        <v>7</v>
      </c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  <c r="AI545" s="24"/>
      <c r="AJ545" s="25">
        <v>4</v>
      </c>
      <c r="AK545" s="26">
        <v>7</v>
      </c>
      <c r="AL545" s="27"/>
      <c r="AM545" s="27"/>
      <c r="AN545" s="28"/>
      <c r="AO545" s="29"/>
      <c r="AP545" s="30">
        <v>1</v>
      </c>
      <c r="AQ545" s="27">
        <v>6</v>
      </c>
      <c r="AR545" s="31">
        <v>1</v>
      </c>
      <c r="AS545" s="29">
        <v>1</v>
      </c>
      <c r="AT545" s="30">
        <v>1</v>
      </c>
      <c r="AU545" s="25"/>
      <c r="AV545" s="27"/>
      <c r="AW545" s="31"/>
      <c r="AX545" s="29"/>
      <c r="AY545" s="32"/>
      <c r="AZ545" s="25"/>
      <c r="BA545" s="33">
        <v>4</v>
      </c>
      <c r="BB545" s="31">
        <v>0</v>
      </c>
      <c r="BC545" s="31">
        <v>8</v>
      </c>
      <c r="BD545" s="34">
        <f>--_xlfn.CONCAT(BB545:BC545)</f>
        <v>8</v>
      </c>
      <c r="BE545" s="26"/>
      <c r="BF545" s="26"/>
      <c r="BG545" s="26"/>
      <c r="BH545" s="27">
        <v>0</v>
      </c>
      <c r="BI545" s="27">
        <v>9</v>
      </c>
      <c r="BJ545" s="28">
        <f t="shared" si="71"/>
        <v>9</v>
      </c>
      <c r="BK545" s="32"/>
      <c r="BL545" s="32"/>
      <c r="BM545" s="35"/>
      <c r="BN545" s="29">
        <v>2</v>
      </c>
      <c r="BO545" s="25"/>
      <c r="BP545" s="36"/>
      <c r="BQ545" s="36"/>
      <c r="BR545" s="57">
        <v>33</v>
      </c>
      <c r="BS545" s="38" t="s">
        <v>141</v>
      </c>
      <c r="BT545" s="38" t="s">
        <v>86</v>
      </c>
      <c r="BU545" s="40" t="s">
        <v>142</v>
      </c>
      <c r="BV545" s="39" t="s">
        <v>143</v>
      </c>
      <c r="BW545" s="51">
        <v>8</v>
      </c>
      <c r="BX545" s="51" t="s">
        <v>110</v>
      </c>
      <c r="BY545" s="58" t="s">
        <v>111</v>
      </c>
      <c r="BZ545" s="39" t="s">
        <v>129</v>
      </c>
      <c r="CA545" s="40">
        <v>13</v>
      </c>
      <c r="CB545" s="40">
        <v>13</v>
      </c>
      <c r="CC545" s="40"/>
      <c r="CD545" s="40"/>
      <c r="CE545" s="40">
        <v>13</v>
      </c>
      <c r="CF545" s="40"/>
      <c r="CG545" s="40">
        <v>37</v>
      </c>
      <c r="CH545" s="40">
        <v>17</v>
      </c>
      <c r="CI545" s="24"/>
      <c r="CM545">
        <v>3</v>
      </c>
      <c r="CN545" s="40">
        <v>1</v>
      </c>
    </row>
    <row r="546" spans="1:93" x14ac:dyDescent="0.25">
      <c r="A546">
        <v>798</v>
      </c>
      <c r="B546" s="21">
        <v>43696</v>
      </c>
      <c r="C546">
        <v>446</v>
      </c>
      <c r="D546">
        <v>24</v>
      </c>
      <c r="E546" t="s">
        <v>278</v>
      </c>
      <c r="F546">
        <v>3</v>
      </c>
      <c r="G546">
        <v>3</v>
      </c>
      <c r="H546">
        <v>446</v>
      </c>
      <c r="I546" t="s">
        <v>279</v>
      </c>
      <c r="J546" s="22">
        <f>COUNTIF($C$158:C678,C546)</f>
        <v>18</v>
      </c>
      <c r="K546" s="23">
        <v>3</v>
      </c>
      <c r="L546">
        <f t="shared" si="77"/>
        <v>24</v>
      </c>
      <c r="M546" s="24">
        <v>2</v>
      </c>
      <c r="N546" s="24">
        <v>4</v>
      </c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  <c r="AI546" s="24"/>
      <c r="AJ546" s="25">
        <v>4</v>
      </c>
      <c r="AK546" s="26">
        <v>7</v>
      </c>
      <c r="AL546" s="27"/>
      <c r="AM546" s="27"/>
      <c r="AN546" s="28"/>
      <c r="AO546" s="29"/>
      <c r="AP546" s="30">
        <v>1</v>
      </c>
      <c r="AQ546" s="27">
        <v>1</v>
      </c>
      <c r="AR546" s="31">
        <v>1</v>
      </c>
      <c r="AS546" s="29">
        <v>4</v>
      </c>
      <c r="AT546" s="30">
        <v>3</v>
      </c>
      <c r="AU546" s="25"/>
      <c r="AV546" s="27"/>
      <c r="AW546" s="31"/>
      <c r="AX546" s="29"/>
      <c r="AY546" s="32"/>
      <c r="AZ546" s="25"/>
      <c r="BA546" s="33">
        <v>4</v>
      </c>
      <c r="BB546" s="31">
        <v>3</v>
      </c>
      <c r="BC546" s="31">
        <v>1</v>
      </c>
      <c r="BD546" s="34">
        <f>--_xlfn.CONCAT(BB546:BC546)</f>
        <v>31</v>
      </c>
      <c r="BE546" s="26"/>
      <c r="BF546" s="26"/>
      <c r="BG546" s="26"/>
      <c r="BH546" s="27">
        <v>0</v>
      </c>
      <c r="BI546" s="27">
        <v>9</v>
      </c>
      <c r="BJ546" s="28">
        <f t="shared" si="71"/>
        <v>9</v>
      </c>
      <c r="BK546" s="32"/>
      <c r="BL546" s="32"/>
      <c r="BM546" s="35"/>
      <c r="BN546" s="29">
        <v>2</v>
      </c>
      <c r="BO546" s="25"/>
      <c r="BP546" s="36"/>
      <c r="BQ546" s="36"/>
      <c r="BR546" s="57">
        <v>33</v>
      </c>
      <c r="BS546" s="38" t="s">
        <v>141</v>
      </c>
      <c r="BT546" s="38" t="s">
        <v>86</v>
      </c>
      <c r="BU546" s="40" t="s">
        <v>142</v>
      </c>
      <c r="BV546" s="39" t="s">
        <v>143</v>
      </c>
      <c r="BW546" s="39">
        <v>31</v>
      </c>
      <c r="BX546" s="39"/>
      <c r="BY546" t="s">
        <v>154</v>
      </c>
      <c r="BZ546" s="39" t="s">
        <v>89</v>
      </c>
      <c r="CA546" s="40" t="s">
        <v>144</v>
      </c>
      <c r="CB546" s="40">
        <v>19</v>
      </c>
      <c r="CC546" s="40"/>
      <c r="CD546" s="40"/>
      <c r="CE546" s="40" t="s">
        <v>144</v>
      </c>
      <c r="CF546" s="40"/>
      <c r="CG546" s="40">
        <v>42</v>
      </c>
      <c r="CH546" s="40">
        <v>0</v>
      </c>
      <c r="CI546" s="24"/>
      <c r="CM546">
        <v>3</v>
      </c>
      <c r="CN546" s="40">
        <v>1</v>
      </c>
    </row>
    <row r="547" spans="1:93" x14ac:dyDescent="0.25">
      <c r="A547">
        <v>806</v>
      </c>
      <c r="B547" s="21">
        <v>43696</v>
      </c>
      <c r="C547">
        <v>446</v>
      </c>
      <c r="D547">
        <v>7</v>
      </c>
      <c r="E547" t="s">
        <v>278</v>
      </c>
      <c r="F547">
        <v>3</v>
      </c>
      <c r="G547">
        <v>3</v>
      </c>
      <c r="I547" t="s">
        <v>279</v>
      </c>
      <c r="J547" s="22">
        <f>COUNTIF($C$170:C696,C547)</f>
        <v>18</v>
      </c>
      <c r="K547" s="23"/>
      <c r="L547">
        <f t="shared" si="77"/>
        <v>7</v>
      </c>
      <c r="M547" s="24">
        <v>0</v>
      </c>
      <c r="N547" s="24">
        <v>7</v>
      </c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  <c r="AJ547" s="25">
        <v>1</v>
      </c>
      <c r="AK547" s="26">
        <v>1</v>
      </c>
      <c r="AL547" s="27">
        <v>0</v>
      </c>
      <c r="AM547" s="27">
        <v>8</v>
      </c>
      <c r="AN547" s="28">
        <f>--_xlfn.CONCAT(AL547:AM547)</f>
        <v>8</v>
      </c>
      <c r="AO547" s="29">
        <v>3</v>
      </c>
      <c r="AP547" s="30">
        <v>1</v>
      </c>
      <c r="AQ547" s="27">
        <v>5</v>
      </c>
      <c r="AR547" s="31">
        <v>1</v>
      </c>
      <c r="AS547" s="29">
        <v>6</v>
      </c>
      <c r="AT547" s="30">
        <v>6</v>
      </c>
      <c r="AU547" s="25"/>
      <c r="AV547" s="27"/>
      <c r="AW547" s="31"/>
      <c r="AX547" s="29"/>
      <c r="AY547" s="32"/>
      <c r="AZ547" s="25"/>
      <c r="BA547" s="33"/>
      <c r="BB547" s="31"/>
      <c r="BC547" s="31"/>
      <c r="BD547" s="34"/>
      <c r="BE547" s="26"/>
      <c r="BF547" s="26"/>
      <c r="BG547" s="26"/>
      <c r="BH547" s="27">
        <v>0</v>
      </c>
      <c r="BI547" s="27">
        <v>9</v>
      </c>
      <c r="BJ547" s="28">
        <f t="shared" si="71"/>
        <v>9</v>
      </c>
      <c r="BK547" s="32"/>
      <c r="BL547" s="32"/>
      <c r="BM547" s="35"/>
      <c r="BN547" s="29">
        <v>2</v>
      </c>
      <c r="BO547" s="25"/>
      <c r="BP547" s="36"/>
      <c r="BQ547" s="36"/>
      <c r="BR547" s="59">
        <v>35</v>
      </c>
      <c r="BS547" s="27">
        <v>14</v>
      </c>
      <c r="BT547" s="24"/>
      <c r="BU547" t="s">
        <v>113</v>
      </c>
      <c r="BV547" s="24" t="s">
        <v>114</v>
      </c>
      <c r="BW547" s="24"/>
      <c r="BX547" s="24"/>
      <c r="BY547" s="24"/>
      <c r="BZ547" s="39" t="s">
        <v>89</v>
      </c>
      <c r="CA547" s="40" t="s">
        <v>115</v>
      </c>
      <c r="CB547" s="40">
        <v>20</v>
      </c>
      <c r="CC547" s="40"/>
      <c r="CD547" s="40"/>
      <c r="CE547" s="40" t="s">
        <v>115</v>
      </c>
      <c r="CF547" s="40"/>
      <c r="CG547" s="40">
        <v>43</v>
      </c>
      <c r="CH547" s="40">
        <v>0</v>
      </c>
      <c r="CM547">
        <v>3</v>
      </c>
      <c r="CN547" s="40">
        <v>1</v>
      </c>
    </row>
    <row r="548" spans="1:93" x14ac:dyDescent="0.25">
      <c r="A548">
        <v>810</v>
      </c>
      <c r="B548" s="21">
        <v>43696</v>
      </c>
      <c r="C548">
        <v>446</v>
      </c>
      <c r="D548">
        <v>9</v>
      </c>
      <c r="E548" t="s">
        <v>278</v>
      </c>
      <c r="F548">
        <v>3</v>
      </c>
      <c r="G548">
        <v>3</v>
      </c>
      <c r="I548" t="s">
        <v>279</v>
      </c>
      <c r="J548" s="22">
        <f>COUNTIF($C$171:C696,C548)</f>
        <v>18</v>
      </c>
      <c r="K548" s="23"/>
      <c r="L548">
        <f t="shared" si="77"/>
        <v>9</v>
      </c>
      <c r="M548" s="24">
        <v>0</v>
      </c>
      <c r="N548" s="24">
        <v>9</v>
      </c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  <c r="AI548" s="24"/>
      <c r="AJ548" s="25">
        <v>1</v>
      </c>
      <c r="AK548" s="26">
        <v>1</v>
      </c>
      <c r="AL548" s="27">
        <v>2</v>
      </c>
      <c r="AM548" s="27">
        <v>4</v>
      </c>
      <c r="AN548" s="28">
        <f>--_xlfn.CONCAT(AL548:AM548)</f>
        <v>24</v>
      </c>
      <c r="AO548" s="29">
        <v>2</v>
      </c>
      <c r="AP548" s="30">
        <v>1</v>
      </c>
      <c r="AQ548" s="27">
        <v>1</v>
      </c>
      <c r="AR548" s="31">
        <v>1</v>
      </c>
      <c r="AS548" s="29">
        <v>3</v>
      </c>
      <c r="AT548" s="30">
        <v>3</v>
      </c>
      <c r="AU548" s="25"/>
      <c r="AV548" s="27"/>
      <c r="AW548" s="31"/>
      <c r="AX548" s="29"/>
      <c r="AY548" s="32"/>
      <c r="AZ548" s="25"/>
      <c r="BA548" s="33"/>
      <c r="BB548" s="31"/>
      <c r="BC548" s="31"/>
      <c r="BD548" s="34"/>
      <c r="BE548" s="26"/>
      <c r="BF548" s="26"/>
      <c r="BG548" s="26"/>
      <c r="BH548" s="27">
        <v>0</v>
      </c>
      <c r="BI548" s="27">
        <v>9</v>
      </c>
      <c r="BJ548" s="28">
        <f t="shared" si="71"/>
        <v>9</v>
      </c>
      <c r="BK548" s="32"/>
      <c r="BL548" s="32"/>
      <c r="BM548" s="35"/>
      <c r="BN548" s="29">
        <v>2</v>
      </c>
      <c r="BO548" s="25"/>
      <c r="BP548" s="36"/>
      <c r="BQ548" s="36"/>
      <c r="BR548" s="59">
        <v>35</v>
      </c>
      <c r="BS548" s="27">
        <v>14</v>
      </c>
      <c r="BT548" s="24"/>
      <c r="BU548" t="s">
        <v>113</v>
      </c>
      <c r="BV548" s="24" t="s">
        <v>114</v>
      </c>
      <c r="BW548" s="24"/>
      <c r="BX548" s="24"/>
      <c r="BY548" s="24"/>
      <c r="BZ548" s="39" t="s">
        <v>89</v>
      </c>
      <c r="CA548" s="40" t="s">
        <v>115</v>
      </c>
      <c r="CB548" s="40">
        <v>20</v>
      </c>
      <c r="CC548" s="40"/>
      <c r="CD548" s="40"/>
      <c r="CE548" s="40" t="s">
        <v>115</v>
      </c>
      <c r="CF548" s="40"/>
      <c r="CG548" s="40">
        <v>43</v>
      </c>
      <c r="CH548" s="40">
        <v>0</v>
      </c>
      <c r="CM548">
        <v>3</v>
      </c>
      <c r="CN548" s="40">
        <v>1</v>
      </c>
    </row>
    <row r="549" spans="1:93" x14ac:dyDescent="0.25">
      <c r="A549" s="40">
        <v>71</v>
      </c>
      <c r="B549" s="44">
        <v>43661</v>
      </c>
      <c r="C549" s="40">
        <v>128</v>
      </c>
      <c r="D549" s="40">
        <v>5</v>
      </c>
      <c r="E549" s="40" t="s">
        <v>304</v>
      </c>
      <c r="F549">
        <v>3</v>
      </c>
      <c r="G549">
        <v>1</v>
      </c>
      <c r="H549" s="40"/>
      <c r="I549" s="40" t="s">
        <v>305</v>
      </c>
      <c r="J549" s="45">
        <f>COUNTIF($C$161:C669,C549)</f>
        <v>9</v>
      </c>
      <c r="K549" s="46"/>
      <c r="L549" s="40">
        <f>--_xlfn.CONCAT(M549:O549)</f>
        <v>5</v>
      </c>
      <c r="M549" s="39">
        <v>0</v>
      </c>
      <c r="N549" s="39">
        <v>5</v>
      </c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  <c r="AE549" s="39"/>
      <c r="AF549" s="39"/>
      <c r="AG549" s="39"/>
      <c r="AH549" s="39"/>
      <c r="AI549" s="39"/>
      <c r="AJ549" s="47">
        <v>4</v>
      </c>
      <c r="AK549" s="48"/>
      <c r="AL549" s="38"/>
      <c r="AM549" s="38"/>
      <c r="AN549" s="49"/>
      <c r="AO549" s="36"/>
      <c r="AP549" s="50">
        <v>1</v>
      </c>
      <c r="AQ549" s="38">
        <v>5</v>
      </c>
      <c r="AR549" s="51">
        <v>6</v>
      </c>
      <c r="AS549" s="36">
        <v>1</v>
      </c>
      <c r="AT549" s="50">
        <v>1</v>
      </c>
      <c r="AU549" s="47"/>
      <c r="AV549" s="38"/>
      <c r="AW549" s="51">
        <v>1</v>
      </c>
      <c r="AX549" s="36"/>
      <c r="AY549" s="52"/>
      <c r="AZ549" s="47"/>
      <c r="BA549" s="53"/>
      <c r="BB549" s="51"/>
      <c r="BC549" s="51"/>
      <c r="BD549" s="54"/>
      <c r="BE549" s="48"/>
      <c r="BF549" s="48"/>
      <c r="BG549" s="48"/>
      <c r="BH549" s="38">
        <v>0</v>
      </c>
      <c r="BI549" s="38">
        <v>9</v>
      </c>
      <c r="BJ549" s="49">
        <f t="shared" si="71"/>
        <v>9</v>
      </c>
      <c r="BK549" s="52"/>
      <c r="BL549" s="52"/>
      <c r="BM549" s="55"/>
      <c r="BN549" s="36">
        <v>2</v>
      </c>
      <c r="BO549" s="47"/>
      <c r="BP549" s="36"/>
      <c r="BQ549" s="36"/>
      <c r="BR549" s="56">
        <v>36</v>
      </c>
      <c r="BS549" s="38">
        <v>13</v>
      </c>
      <c r="BT549" s="39" t="s">
        <v>98</v>
      </c>
      <c r="BU549" s="40" t="s">
        <v>101</v>
      </c>
      <c r="BV549" s="39" t="s">
        <v>102</v>
      </c>
      <c r="BW549" s="39"/>
      <c r="BX549" s="39"/>
      <c r="BY549" s="39"/>
      <c r="BZ549" s="39" t="s">
        <v>103</v>
      </c>
      <c r="CA549" s="40" t="s">
        <v>104</v>
      </c>
      <c r="CB549" s="40">
        <v>28</v>
      </c>
      <c r="CC549" s="40"/>
      <c r="CD549" s="40"/>
      <c r="CE549" s="40" t="s">
        <v>104</v>
      </c>
      <c r="CF549" s="40"/>
      <c r="CG549" s="40"/>
      <c r="CH549" s="40"/>
      <c r="CI549" s="40"/>
      <c r="CJ549" s="40"/>
      <c r="CK549" s="40"/>
      <c r="CM549">
        <v>1</v>
      </c>
      <c r="CN549" s="39">
        <v>1</v>
      </c>
      <c r="CO549" s="24"/>
    </row>
    <row r="550" spans="1:93" x14ac:dyDescent="0.25">
      <c r="A550">
        <v>217</v>
      </c>
      <c r="B550" s="21">
        <v>43664</v>
      </c>
      <c r="C550">
        <v>149</v>
      </c>
      <c r="D550">
        <v>52</v>
      </c>
      <c r="E550" t="s">
        <v>175</v>
      </c>
      <c r="F550">
        <v>3</v>
      </c>
      <c r="G550">
        <v>3</v>
      </c>
      <c r="I550" t="s">
        <v>177</v>
      </c>
      <c r="J550" s="22">
        <f>COUNTIF($C$97:C743,C550)</f>
        <v>22</v>
      </c>
      <c r="K550" s="23"/>
      <c r="L550">
        <f>--_xlfn.CONCAT(M550:O550)</f>
        <v>52</v>
      </c>
      <c r="M550" s="24">
        <v>5</v>
      </c>
      <c r="N550" s="24">
        <v>2</v>
      </c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  <c r="AI550" s="24"/>
      <c r="AJ550" s="25">
        <v>4</v>
      </c>
      <c r="AK550" s="26">
        <v>7</v>
      </c>
      <c r="AL550" s="27"/>
      <c r="AM550" s="27"/>
      <c r="AN550" s="28"/>
      <c r="AO550" s="29"/>
      <c r="AP550" s="30">
        <v>1</v>
      </c>
      <c r="AQ550" s="27">
        <v>1</v>
      </c>
      <c r="AR550" s="31">
        <v>1</v>
      </c>
      <c r="AS550" s="29">
        <v>3</v>
      </c>
      <c r="AT550" s="30">
        <v>3</v>
      </c>
      <c r="AU550" s="25"/>
      <c r="AV550" s="27"/>
      <c r="AW550" s="31"/>
      <c r="AX550" s="29"/>
      <c r="AY550" s="32"/>
      <c r="AZ550" s="25"/>
      <c r="BA550" s="33">
        <v>4</v>
      </c>
      <c r="BB550" s="31">
        <v>3</v>
      </c>
      <c r="BC550" s="31">
        <v>1</v>
      </c>
      <c r="BD550" s="34">
        <f>--_xlfn.CONCAT(BB550:BC550)</f>
        <v>31</v>
      </c>
      <c r="BE550" s="26"/>
      <c r="BF550" s="26"/>
      <c r="BG550" s="26"/>
      <c r="BH550" s="27">
        <v>0</v>
      </c>
      <c r="BI550" s="27">
        <v>9</v>
      </c>
      <c r="BJ550" s="28">
        <f t="shared" si="71"/>
        <v>9</v>
      </c>
      <c r="BK550" s="32"/>
      <c r="BL550" s="32"/>
      <c r="BM550" s="35"/>
      <c r="BN550" s="29">
        <v>2</v>
      </c>
      <c r="BO550" s="25"/>
      <c r="BP550" s="36"/>
      <c r="BQ550" s="36"/>
      <c r="BR550" s="57">
        <v>33</v>
      </c>
      <c r="BS550" s="38" t="s">
        <v>141</v>
      </c>
      <c r="BT550" s="38" t="s">
        <v>86</v>
      </c>
      <c r="BU550" s="40" t="s">
        <v>142</v>
      </c>
      <c r="BV550" s="39" t="s">
        <v>143</v>
      </c>
      <c r="BW550" s="39">
        <v>31</v>
      </c>
      <c r="BX550" s="39"/>
      <c r="BY550" t="s">
        <v>154</v>
      </c>
      <c r="BZ550" s="39" t="s">
        <v>89</v>
      </c>
      <c r="CA550" s="40" t="s">
        <v>144</v>
      </c>
      <c r="CB550" s="40">
        <v>19</v>
      </c>
      <c r="CC550" s="42" t="s">
        <v>144</v>
      </c>
      <c r="CD550" s="40"/>
      <c r="CE550" s="40"/>
      <c r="CF550" s="40"/>
      <c r="CG550" s="40">
        <v>15</v>
      </c>
      <c r="CH550" s="40">
        <v>0</v>
      </c>
      <c r="CI550" s="24"/>
      <c r="CM550">
        <v>3</v>
      </c>
      <c r="CN550" s="40">
        <v>1</v>
      </c>
    </row>
    <row r="551" spans="1:93" x14ac:dyDescent="0.25">
      <c r="A551">
        <v>618</v>
      </c>
      <c r="B551" s="21">
        <v>43681</v>
      </c>
      <c r="C551">
        <v>340</v>
      </c>
      <c r="D551">
        <v>13</v>
      </c>
      <c r="E551" t="s">
        <v>282</v>
      </c>
      <c r="F551">
        <v>3</v>
      </c>
      <c r="G551">
        <v>1</v>
      </c>
      <c r="H551">
        <v>340</v>
      </c>
      <c r="I551" t="s">
        <v>332</v>
      </c>
      <c r="J551" s="22">
        <f>COUNTIF($C$40:C754,C551)</f>
        <v>3</v>
      </c>
      <c r="K551" s="22">
        <v>1</v>
      </c>
      <c r="L551">
        <f>--_xlfn.CONCAT(M551:N551)</f>
        <v>13</v>
      </c>
      <c r="M551" s="24">
        <v>1</v>
      </c>
      <c r="N551" s="24">
        <v>3</v>
      </c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4"/>
      <c r="AJ551" s="25">
        <v>1</v>
      </c>
      <c r="AK551" s="26">
        <v>2</v>
      </c>
      <c r="AL551" s="27">
        <v>0</v>
      </c>
      <c r="AM551" s="27">
        <v>7</v>
      </c>
      <c r="AN551" s="28">
        <f t="shared" ref="AN551:AN558" si="78">--_xlfn.CONCAT(AL551:AM551)</f>
        <v>7</v>
      </c>
      <c r="AO551" s="29">
        <v>1</v>
      </c>
      <c r="AP551" s="30">
        <v>1</v>
      </c>
      <c r="AQ551" s="27">
        <v>4</v>
      </c>
      <c r="AR551" s="31">
        <v>1</v>
      </c>
      <c r="AS551" s="29">
        <v>5</v>
      </c>
      <c r="AT551" s="30">
        <v>4</v>
      </c>
      <c r="AU551" s="25"/>
      <c r="AV551" s="27"/>
      <c r="AW551" s="31"/>
      <c r="AX551" s="29"/>
      <c r="AY551" s="32"/>
      <c r="AZ551" s="25"/>
      <c r="BA551" s="33"/>
      <c r="BB551" s="31"/>
      <c r="BC551" s="31"/>
      <c r="BD551" s="34"/>
      <c r="BE551" s="26"/>
      <c r="BF551" s="26"/>
      <c r="BG551" s="26"/>
      <c r="BH551" s="27">
        <v>1</v>
      </c>
      <c r="BI551" s="27">
        <v>0</v>
      </c>
      <c r="BJ551" s="28">
        <f t="shared" si="71"/>
        <v>10</v>
      </c>
      <c r="BK551" s="32">
        <v>1</v>
      </c>
      <c r="BL551" s="32">
        <v>6</v>
      </c>
      <c r="BM551" s="35">
        <f t="shared" ref="BM551:BM558" si="79">--_xlfn.CONCAT(BK551:BL551)</f>
        <v>16</v>
      </c>
      <c r="BN551" s="29">
        <v>2</v>
      </c>
      <c r="BO551" s="25"/>
      <c r="BP551" s="36">
        <v>1</v>
      </c>
      <c r="BQ551" s="36">
        <v>3</v>
      </c>
      <c r="BR551" s="37">
        <f t="shared" ref="BR551:BR556" si="80">--_xlfn.CONCAT(BP551:BQ551)</f>
        <v>13</v>
      </c>
      <c r="BS551" s="38">
        <v>11</v>
      </c>
      <c r="BT551" s="38" t="s">
        <v>76</v>
      </c>
      <c r="BU551" s="40" t="s">
        <v>134</v>
      </c>
      <c r="BV551" s="39" t="s">
        <v>135</v>
      </c>
      <c r="BW551" s="39"/>
      <c r="BX551" s="39"/>
      <c r="BY551" s="39"/>
      <c r="BZ551" s="39" t="s">
        <v>159</v>
      </c>
      <c r="CA551" s="40" t="s">
        <v>160</v>
      </c>
      <c r="CB551" s="40">
        <v>10</v>
      </c>
      <c r="CC551" s="40"/>
      <c r="CD551" s="40"/>
      <c r="CE551" s="40" t="s">
        <v>160</v>
      </c>
      <c r="CF551" s="40"/>
      <c r="CG551" s="40">
        <v>36</v>
      </c>
      <c r="CH551" s="40">
        <v>16</v>
      </c>
      <c r="CI551" s="24"/>
      <c r="CJ551" s="24"/>
      <c r="CM551">
        <v>1</v>
      </c>
      <c r="CN551" s="39">
        <v>1</v>
      </c>
    </row>
    <row r="552" spans="1:93" x14ac:dyDescent="0.25">
      <c r="A552">
        <v>915</v>
      </c>
      <c r="B552" s="60">
        <v>43654</v>
      </c>
      <c r="C552" s="24">
        <v>94</v>
      </c>
      <c r="D552" s="24">
        <v>22</v>
      </c>
      <c r="E552" t="s">
        <v>291</v>
      </c>
      <c r="F552">
        <v>3</v>
      </c>
      <c r="G552">
        <v>1</v>
      </c>
      <c r="H552" s="24">
        <v>94</v>
      </c>
      <c r="I552" s="24" t="s">
        <v>333</v>
      </c>
      <c r="J552" s="61">
        <f>COUNTIF($C$7:C581,C552)</f>
        <v>1</v>
      </c>
      <c r="K552" s="61">
        <v>1</v>
      </c>
      <c r="L552" s="24">
        <f>--_xlfn.CONCAT(M552:O552)</f>
        <v>22</v>
      </c>
      <c r="M552" s="24">
        <v>2</v>
      </c>
      <c r="N552" s="24">
        <v>2</v>
      </c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  <c r="AI552" s="24"/>
      <c r="AJ552" s="25">
        <v>1</v>
      </c>
      <c r="AK552" s="26">
        <v>1</v>
      </c>
      <c r="AL552" s="27">
        <v>0</v>
      </c>
      <c r="AM552" s="27">
        <v>1</v>
      </c>
      <c r="AN552" s="28">
        <f t="shared" si="78"/>
        <v>1</v>
      </c>
      <c r="AO552" s="29">
        <v>2</v>
      </c>
      <c r="AP552" s="30">
        <v>1</v>
      </c>
      <c r="AQ552" s="27">
        <v>6</v>
      </c>
      <c r="AR552" s="31">
        <v>6</v>
      </c>
      <c r="AS552" s="29">
        <v>1</v>
      </c>
      <c r="AT552" s="30">
        <v>1</v>
      </c>
      <c r="AU552" s="25"/>
      <c r="AV552" s="27"/>
      <c r="AW552" s="31"/>
      <c r="AX552" s="29">
        <v>1</v>
      </c>
      <c r="AY552" s="32"/>
      <c r="AZ552" s="25"/>
      <c r="BA552" s="33"/>
      <c r="BB552" s="31">
        <v>2</v>
      </c>
      <c r="BC552" s="31"/>
      <c r="BD552" s="34">
        <f>--_xlfn.CONCAT(BB552:BC552)</f>
        <v>2</v>
      </c>
      <c r="BE552" s="26"/>
      <c r="BF552" s="26"/>
      <c r="BG552" s="26"/>
      <c r="BH552" s="27">
        <v>1</v>
      </c>
      <c r="BI552" s="27">
        <v>0</v>
      </c>
      <c r="BJ552" s="28">
        <f t="shared" si="71"/>
        <v>10</v>
      </c>
      <c r="BK552" s="32">
        <v>2</v>
      </c>
      <c r="BL552" s="32">
        <v>0</v>
      </c>
      <c r="BM552" s="35">
        <f t="shared" si="79"/>
        <v>20</v>
      </c>
      <c r="BN552" s="29">
        <v>2</v>
      </c>
      <c r="BO552" s="25"/>
      <c r="BP552" s="36">
        <v>1</v>
      </c>
      <c r="BQ552" s="36">
        <v>2</v>
      </c>
      <c r="BR552" s="37">
        <f t="shared" si="80"/>
        <v>12</v>
      </c>
      <c r="BS552" s="24"/>
      <c r="BT552" s="24"/>
      <c r="BU552" t="s">
        <v>117</v>
      </c>
      <c r="BV552" s="24" t="s">
        <v>118</v>
      </c>
      <c r="BW552" s="31">
        <v>2</v>
      </c>
      <c r="BX552" s="51" t="s">
        <v>110</v>
      </c>
      <c r="BY552" s="58" t="s">
        <v>302</v>
      </c>
      <c r="BZ552" s="39" t="s">
        <v>129</v>
      </c>
      <c r="CA552" s="40">
        <v>13</v>
      </c>
      <c r="CB552" s="40">
        <v>13</v>
      </c>
      <c r="CC552" s="40"/>
      <c r="CD552" s="40"/>
      <c r="CE552" s="40">
        <v>13</v>
      </c>
      <c r="CF552" s="40"/>
      <c r="CG552" s="40">
        <v>37</v>
      </c>
      <c r="CH552" s="40">
        <v>17</v>
      </c>
      <c r="CI552" s="24"/>
      <c r="CJ552" s="24"/>
      <c r="CM552">
        <v>1</v>
      </c>
      <c r="CN552" s="39">
        <v>2</v>
      </c>
      <c r="CO552" s="24"/>
    </row>
    <row r="553" spans="1:93" x14ac:dyDescent="0.25">
      <c r="A553">
        <v>8</v>
      </c>
      <c r="B553" s="21">
        <v>43655</v>
      </c>
      <c r="C553">
        <v>102</v>
      </c>
      <c r="D553">
        <v>37</v>
      </c>
      <c r="E553" t="s">
        <v>286</v>
      </c>
      <c r="F553">
        <v>3</v>
      </c>
      <c r="G553">
        <v>1</v>
      </c>
      <c r="H553">
        <v>102</v>
      </c>
      <c r="I553" t="s">
        <v>287</v>
      </c>
      <c r="J553" s="22">
        <f>COUNTIF($C$89:C751,C553)</f>
        <v>14</v>
      </c>
      <c r="K553" s="23">
        <v>1</v>
      </c>
      <c r="L553">
        <f>--_xlfn.CONCAT(M553:O553)</f>
        <v>37</v>
      </c>
      <c r="M553" s="24">
        <v>3</v>
      </c>
      <c r="N553" s="24">
        <v>7</v>
      </c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  <c r="AI553" s="24"/>
      <c r="AJ553" s="25">
        <v>1</v>
      </c>
      <c r="AK553" s="26">
        <v>1</v>
      </c>
      <c r="AL553" s="27">
        <v>0</v>
      </c>
      <c r="AM553" s="27">
        <v>1</v>
      </c>
      <c r="AN553" s="28">
        <f t="shared" si="78"/>
        <v>1</v>
      </c>
      <c r="AO553" s="29">
        <v>3</v>
      </c>
      <c r="AP553" s="30">
        <v>1</v>
      </c>
      <c r="AQ553" s="27">
        <v>1</v>
      </c>
      <c r="AR553" s="31">
        <v>1</v>
      </c>
      <c r="AS553" s="29">
        <v>3</v>
      </c>
      <c r="AT553" s="30">
        <v>7</v>
      </c>
      <c r="AU553" s="25"/>
      <c r="AV553" s="27"/>
      <c r="AW553" s="31"/>
      <c r="AX553" s="29"/>
      <c r="AY553" s="32"/>
      <c r="AZ553" s="25"/>
      <c r="BA553" s="33"/>
      <c r="BB553" s="31"/>
      <c r="BC553" s="31"/>
      <c r="BD553" s="34"/>
      <c r="BE553" s="26"/>
      <c r="BF553" s="26"/>
      <c r="BG553" s="26"/>
      <c r="BH553" s="27">
        <v>1</v>
      </c>
      <c r="BI553" s="27">
        <v>0</v>
      </c>
      <c r="BJ553" s="28">
        <f t="shared" si="71"/>
        <v>10</v>
      </c>
      <c r="BK553" s="32">
        <v>2</v>
      </c>
      <c r="BL553" s="32">
        <v>1</v>
      </c>
      <c r="BM553" s="35">
        <f t="shared" si="79"/>
        <v>21</v>
      </c>
      <c r="BN553" s="29">
        <v>2</v>
      </c>
      <c r="BO553" s="25"/>
      <c r="BP553" s="36">
        <v>1</v>
      </c>
      <c r="BQ553" s="36">
        <v>6</v>
      </c>
      <c r="BR553" s="37">
        <f t="shared" si="80"/>
        <v>16</v>
      </c>
      <c r="BS553" s="38">
        <v>9</v>
      </c>
      <c r="BT553" s="38" t="s">
        <v>86</v>
      </c>
      <c r="BU553" s="40" t="s">
        <v>127</v>
      </c>
      <c r="BV553" s="39" t="s">
        <v>128</v>
      </c>
      <c r="BW553" s="39"/>
      <c r="BX553" s="39"/>
      <c r="BY553" s="39"/>
      <c r="BZ553" s="39" t="s">
        <v>89</v>
      </c>
      <c r="CA553" s="40">
        <v>15</v>
      </c>
      <c r="CB553" s="40">
        <v>16</v>
      </c>
      <c r="CC553" s="40"/>
      <c r="CD553" s="40"/>
      <c r="CE553" s="40">
        <v>15</v>
      </c>
      <c r="CF553" s="40"/>
      <c r="CG553" s="40">
        <v>39</v>
      </c>
      <c r="CH553" s="40">
        <v>18</v>
      </c>
      <c r="CI553" s="24"/>
      <c r="CM553">
        <v>1</v>
      </c>
      <c r="CN553" s="40">
        <v>1</v>
      </c>
      <c r="CO553" s="39"/>
    </row>
    <row r="554" spans="1:93" x14ac:dyDescent="0.25">
      <c r="A554">
        <v>613</v>
      </c>
      <c r="B554" s="60">
        <v>43682</v>
      </c>
      <c r="C554" s="24">
        <v>337</v>
      </c>
      <c r="D554" s="24">
        <v>18</v>
      </c>
      <c r="E554" t="s">
        <v>280</v>
      </c>
      <c r="F554">
        <v>3</v>
      </c>
      <c r="G554">
        <v>1</v>
      </c>
      <c r="H554" s="24">
        <v>337</v>
      </c>
      <c r="I554" s="24" t="s">
        <v>334</v>
      </c>
      <c r="J554" s="61">
        <f>COUNTIF($C$27:C565,C554)</f>
        <v>1</v>
      </c>
      <c r="K554" s="61">
        <v>1</v>
      </c>
      <c r="L554" s="24">
        <f>--_xlfn.CONCAT(M554:N554)</f>
        <v>18</v>
      </c>
      <c r="M554" s="24">
        <v>1</v>
      </c>
      <c r="N554" s="24">
        <v>8</v>
      </c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  <c r="AI554" s="24"/>
      <c r="AJ554" s="25">
        <v>1</v>
      </c>
      <c r="AK554" s="26">
        <v>1</v>
      </c>
      <c r="AL554" s="27">
        <v>3</v>
      </c>
      <c r="AM554" s="27">
        <v>2</v>
      </c>
      <c r="AN554" s="28">
        <f t="shared" si="78"/>
        <v>32</v>
      </c>
      <c r="AO554" s="29">
        <v>1</v>
      </c>
      <c r="AP554" s="30">
        <v>1</v>
      </c>
      <c r="AQ554" s="27">
        <v>1</v>
      </c>
      <c r="AR554" s="31">
        <v>1</v>
      </c>
      <c r="AS554" s="29">
        <v>5</v>
      </c>
      <c r="AT554" s="30">
        <v>5</v>
      </c>
      <c r="AU554" s="25"/>
      <c r="AV554" s="27"/>
      <c r="AW554" s="31"/>
      <c r="AX554" s="29"/>
      <c r="AY554" s="32"/>
      <c r="AZ554" s="25"/>
      <c r="BA554" s="33"/>
      <c r="BB554" s="31"/>
      <c r="BC554" s="31"/>
      <c r="BD554" s="34"/>
      <c r="BE554" s="26"/>
      <c r="BF554" s="26"/>
      <c r="BG554" s="26"/>
      <c r="BH554" s="27">
        <v>1</v>
      </c>
      <c r="BI554" s="27">
        <v>0</v>
      </c>
      <c r="BJ554" s="28">
        <f t="shared" si="71"/>
        <v>10</v>
      </c>
      <c r="BK554" s="32">
        <v>2</v>
      </c>
      <c r="BL554" s="32">
        <v>3</v>
      </c>
      <c r="BM554" s="35">
        <f t="shared" si="79"/>
        <v>23</v>
      </c>
      <c r="BN554" s="29">
        <v>2</v>
      </c>
      <c r="BO554" s="25"/>
      <c r="BP554" s="36">
        <v>2</v>
      </c>
      <c r="BQ554" s="36">
        <v>6</v>
      </c>
      <c r="BR554" s="37">
        <f t="shared" si="80"/>
        <v>26</v>
      </c>
      <c r="BS554" s="24"/>
      <c r="BT554" s="24"/>
      <c r="BU554" t="s">
        <v>117</v>
      </c>
      <c r="BV554" s="24" t="s">
        <v>118</v>
      </c>
      <c r="BW554" s="24"/>
      <c r="BX554" s="24"/>
      <c r="BY554" s="24"/>
      <c r="BZ554" s="39" t="s">
        <v>89</v>
      </c>
      <c r="CA554" s="40" t="s">
        <v>119</v>
      </c>
      <c r="CB554" s="40">
        <v>17</v>
      </c>
      <c r="CC554" s="40"/>
      <c r="CD554" s="40"/>
      <c r="CE554" s="40" t="s">
        <v>119</v>
      </c>
      <c r="CF554" s="40"/>
      <c r="CG554" s="40">
        <v>40</v>
      </c>
      <c r="CH554" s="40">
        <v>20</v>
      </c>
      <c r="CI554" s="24"/>
      <c r="CJ554" s="24"/>
      <c r="CM554">
        <v>1</v>
      </c>
      <c r="CN554" s="39">
        <v>2</v>
      </c>
    </row>
    <row r="555" spans="1:93" x14ac:dyDescent="0.25">
      <c r="A555">
        <v>578</v>
      </c>
      <c r="B555" s="21">
        <v>43676</v>
      </c>
      <c r="C555">
        <v>296</v>
      </c>
      <c r="D555">
        <v>17</v>
      </c>
      <c r="E555" t="s">
        <v>297</v>
      </c>
      <c r="F555">
        <v>3</v>
      </c>
      <c r="G555">
        <v>1</v>
      </c>
      <c r="H555">
        <v>296</v>
      </c>
      <c r="I555" t="s">
        <v>335</v>
      </c>
      <c r="J555" s="22">
        <f>COUNTIF($A$67:C624,C555)</f>
        <v>2</v>
      </c>
      <c r="K555" s="23">
        <v>1</v>
      </c>
      <c r="L555">
        <f>--_xlfn.CONCAT(M555:O555)</f>
        <v>17</v>
      </c>
      <c r="M555" s="24">
        <v>1</v>
      </c>
      <c r="N555" s="24">
        <v>7</v>
      </c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  <c r="AI555" s="24"/>
      <c r="AJ555" s="25">
        <v>1</v>
      </c>
      <c r="AK555" s="26">
        <v>1</v>
      </c>
      <c r="AL555" s="27">
        <v>3</v>
      </c>
      <c r="AM555" s="27">
        <v>8</v>
      </c>
      <c r="AN555" s="28">
        <f t="shared" si="78"/>
        <v>38</v>
      </c>
      <c r="AO555" s="29">
        <v>1</v>
      </c>
      <c r="AP555" s="30">
        <v>1</v>
      </c>
      <c r="AQ555" s="27">
        <v>5</v>
      </c>
      <c r="AR555" s="31">
        <v>1</v>
      </c>
      <c r="AS555" s="29">
        <v>4</v>
      </c>
      <c r="AT555" s="30">
        <v>4</v>
      </c>
      <c r="AU555" s="25"/>
      <c r="AV555" s="27"/>
      <c r="AW555" s="31"/>
      <c r="AX555" s="29"/>
      <c r="AY555" s="32"/>
      <c r="AZ555" s="25"/>
      <c r="BA555" s="33"/>
      <c r="BB555" s="31"/>
      <c r="BC555" s="31"/>
      <c r="BD555" s="34"/>
      <c r="BE555" s="26"/>
      <c r="BF555" s="26"/>
      <c r="BG555" s="26"/>
      <c r="BH555" s="27">
        <v>1</v>
      </c>
      <c r="BI555" s="27">
        <v>0</v>
      </c>
      <c r="BJ555" s="28">
        <f t="shared" si="71"/>
        <v>10</v>
      </c>
      <c r="BK555" s="32">
        <v>2</v>
      </c>
      <c r="BL555" s="32">
        <v>5</v>
      </c>
      <c r="BM555" s="35">
        <f t="shared" si="79"/>
        <v>25</v>
      </c>
      <c r="BN555" s="29">
        <v>2</v>
      </c>
      <c r="BO555" s="25"/>
      <c r="BP555" s="36">
        <v>0</v>
      </c>
      <c r="BQ555" s="36">
        <v>2</v>
      </c>
      <c r="BR555" s="37">
        <f t="shared" si="80"/>
        <v>2</v>
      </c>
      <c r="BS555" s="38">
        <v>1</v>
      </c>
      <c r="BT555" s="38" t="s">
        <v>54</v>
      </c>
      <c r="BU555" t="s">
        <v>55</v>
      </c>
      <c r="BV555" s="24" t="s">
        <v>56</v>
      </c>
      <c r="BW555" s="24"/>
      <c r="BX555" s="24"/>
      <c r="BY555" s="24"/>
      <c r="BZ555" s="39" t="s">
        <v>57</v>
      </c>
      <c r="CA555" s="40">
        <v>5</v>
      </c>
      <c r="CB555" s="40">
        <v>5</v>
      </c>
      <c r="CC555" s="40"/>
      <c r="CD555" s="40"/>
      <c r="CE555" s="40">
        <v>5</v>
      </c>
      <c r="CF555" s="40"/>
      <c r="CG555" s="40">
        <v>34</v>
      </c>
      <c r="CH555" s="40">
        <v>13</v>
      </c>
      <c r="CI555" s="24"/>
      <c r="CL555" s="24"/>
      <c r="CM555">
        <v>1</v>
      </c>
      <c r="CN555" s="39">
        <v>1</v>
      </c>
      <c r="CO555" s="24"/>
    </row>
    <row r="556" spans="1:93" x14ac:dyDescent="0.25">
      <c r="A556">
        <v>68</v>
      </c>
      <c r="B556" s="21">
        <v>43661</v>
      </c>
      <c r="C556">
        <v>128</v>
      </c>
      <c r="D556">
        <v>16</v>
      </c>
      <c r="E556" t="s">
        <v>304</v>
      </c>
      <c r="F556">
        <v>3</v>
      </c>
      <c r="G556">
        <v>1</v>
      </c>
      <c r="H556">
        <v>128</v>
      </c>
      <c r="I556" t="s">
        <v>305</v>
      </c>
      <c r="J556" s="22">
        <f>COUNTIF($C375:C$754,C556)</f>
        <v>9</v>
      </c>
      <c r="K556" s="23">
        <v>1</v>
      </c>
      <c r="L556">
        <f>--_xlfn.CONCAT(M556:O556)</f>
        <v>16</v>
      </c>
      <c r="M556" s="24">
        <v>1</v>
      </c>
      <c r="N556" s="24">
        <v>6</v>
      </c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  <c r="AI556" s="24"/>
      <c r="AJ556" s="25">
        <v>1</v>
      </c>
      <c r="AK556" s="26">
        <v>1</v>
      </c>
      <c r="AL556" s="27">
        <v>0</v>
      </c>
      <c r="AM556" s="27">
        <v>1</v>
      </c>
      <c r="AN556" s="28">
        <f t="shared" si="78"/>
        <v>1</v>
      </c>
      <c r="AO556" s="29">
        <v>2</v>
      </c>
      <c r="AP556" s="30">
        <v>1</v>
      </c>
      <c r="AQ556" s="27">
        <v>6</v>
      </c>
      <c r="AR556" s="31">
        <v>1</v>
      </c>
      <c r="AS556" s="29">
        <v>4</v>
      </c>
      <c r="AT556" s="30">
        <v>4</v>
      </c>
      <c r="AU556" s="25"/>
      <c r="AV556" s="27"/>
      <c r="AW556" s="31"/>
      <c r="AX556" s="29"/>
      <c r="AY556" s="32"/>
      <c r="AZ556" s="25"/>
      <c r="BA556" s="33"/>
      <c r="BB556" s="31"/>
      <c r="BC556" s="31"/>
      <c r="BD556" s="34"/>
      <c r="BE556" s="26"/>
      <c r="BF556" s="26"/>
      <c r="BG556" s="26"/>
      <c r="BH556" s="27">
        <v>1</v>
      </c>
      <c r="BI556" s="27">
        <v>0</v>
      </c>
      <c r="BJ556" s="28">
        <f t="shared" si="71"/>
        <v>10</v>
      </c>
      <c r="BK556" s="32">
        <v>2</v>
      </c>
      <c r="BL556" s="32">
        <v>5</v>
      </c>
      <c r="BM556" s="35">
        <f t="shared" si="79"/>
        <v>25</v>
      </c>
      <c r="BN556" s="29">
        <v>2</v>
      </c>
      <c r="BO556" s="25"/>
      <c r="BP556" s="36">
        <v>0</v>
      </c>
      <c r="BQ556" s="36">
        <v>8</v>
      </c>
      <c r="BR556" s="37">
        <f t="shared" si="80"/>
        <v>8</v>
      </c>
      <c r="BS556" s="38">
        <v>1</v>
      </c>
      <c r="BT556" s="38" t="s">
        <v>54</v>
      </c>
      <c r="BU556" s="40" t="s">
        <v>81</v>
      </c>
      <c r="BV556" s="39" t="s">
        <v>82</v>
      </c>
      <c r="BW556" s="39"/>
      <c r="BX556" s="39"/>
      <c r="BY556" s="39"/>
      <c r="BZ556" s="39" t="s">
        <v>83</v>
      </c>
      <c r="CA556" s="40">
        <v>3</v>
      </c>
      <c r="CB556" s="40">
        <v>3</v>
      </c>
      <c r="CC556" s="40"/>
      <c r="CD556" s="40"/>
      <c r="CE556" s="40">
        <v>3</v>
      </c>
      <c r="CF556" s="40"/>
      <c r="CG556" s="40">
        <v>32</v>
      </c>
      <c r="CH556" s="40">
        <v>13</v>
      </c>
      <c r="CI556" s="24"/>
      <c r="CL556" s="24"/>
      <c r="CM556">
        <v>1</v>
      </c>
      <c r="CN556" s="39">
        <v>1</v>
      </c>
      <c r="CO556" s="24"/>
    </row>
    <row r="557" spans="1:93" x14ac:dyDescent="0.25">
      <c r="A557">
        <v>772</v>
      </c>
      <c r="B557" s="21">
        <v>43696</v>
      </c>
      <c r="C557">
        <v>444</v>
      </c>
      <c r="D557">
        <v>15</v>
      </c>
      <c r="E557" t="s">
        <v>284</v>
      </c>
      <c r="F557">
        <v>3</v>
      </c>
      <c r="G557">
        <v>3</v>
      </c>
      <c r="I557" t="s">
        <v>285</v>
      </c>
      <c r="J557" s="22">
        <f>COUNTIF($C$154:C721,C557)</f>
        <v>23</v>
      </c>
      <c r="K557" s="23"/>
      <c r="L557">
        <f>--_xlfn.CONCAT(M557:N557)</f>
        <v>15</v>
      </c>
      <c r="M557" s="24">
        <v>1</v>
      </c>
      <c r="N557" s="24">
        <v>5</v>
      </c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4"/>
      <c r="AJ557" s="25">
        <v>1</v>
      </c>
      <c r="AK557" s="26">
        <v>1</v>
      </c>
      <c r="AL557" s="27">
        <v>0</v>
      </c>
      <c r="AM557" s="27">
        <v>7</v>
      </c>
      <c r="AN557" s="28">
        <f t="shared" si="78"/>
        <v>7</v>
      </c>
      <c r="AO557" s="29">
        <v>1</v>
      </c>
      <c r="AP557" s="30">
        <v>1</v>
      </c>
      <c r="AQ557" s="27">
        <v>6</v>
      </c>
      <c r="AR557" s="31">
        <v>1</v>
      </c>
      <c r="AS557" s="29">
        <v>4</v>
      </c>
      <c r="AT557" s="30">
        <v>4</v>
      </c>
      <c r="AU557" s="25"/>
      <c r="AV557" s="27"/>
      <c r="AW557" s="31"/>
      <c r="AX557" s="29"/>
      <c r="AY557" s="32"/>
      <c r="AZ557" s="25"/>
      <c r="BA557" s="33"/>
      <c r="BB557" s="31"/>
      <c r="BC557" s="31"/>
      <c r="BD557" s="34"/>
      <c r="BE557" s="26"/>
      <c r="BF557" s="26"/>
      <c r="BG557" s="26"/>
      <c r="BH557" s="27">
        <v>1</v>
      </c>
      <c r="BI557" s="27">
        <v>0</v>
      </c>
      <c r="BJ557" s="28">
        <f t="shared" si="71"/>
        <v>10</v>
      </c>
      <c r="BK557" s="32">
        <v>2</v>
      </c>
      <c r="BL557" s="32">
        <v>7</v>
      </c>
      <c r="BM557" s="35">
        <f t="shared" si="79"/>
        <v>27</v>
      </c>
      <c r="BN557" s="29">
        <v>2</v>
      </c>
      <c r="BO557" s="25"/>
      <c r="BP557" s="36"/>
      <c r="BQ557" s="36"/>
      <c r="BR557" s="59">
        <v>35</v>
      </c>
      <c r="BS557" s="27">
        <v>14</v>
      </c>
      <c r="BT557" s="24"/>
      <c r="BU557" t="s">
        <v>113</v>
      </c>
      <c r="BV557" s="24" t="s">
        <v>114</v>
      </c>
      <c r="BW557" s="24"/>
      <c r="BX557" s="24"/>
      <c r="BY557" s="24"/>
      <c r="BZ557" s="39" t="s">
        <v>89</v>
      </c>
      <c r="CA557" s="40" t="s">
        <v>115</v>
      </c>
      <c r="CB557" s="40">
        <v>20</v>
      </c>
      <c r="CC557" s="40"/>
      <c r="CD557" s="40"/>
      <c r="CE557" s="40" t="s">
        <v>115</v>
      </c>
      <c r="CF557" s="40"/>
      <c r="CG557" s="40">
        <v>43</v>
      </c>
      <c r="CH557" s="40">
        <v>0</v>
      </c>
      <c r="CM557">
        <v>3</v>
      </c>
      <c r="CN557" s="40">
        <v>1</v>
      </c>
    </row>
    <row r="558" spans="1:93" x14ac:dyDescent="0.25">
      <c r="A558">
        <v>28</v>
      </c>
      <c r="B558" s="21">
        <v>43659</v>
      </c>
      <c r="C558">
        <v>109</v>
      </c>
      <c r="D558">
        <v>8</v>
      </c>
      <c r="E558" t="s">
        <v>336</v>
      </c>
      <c r="F558">
        <v>3</v>
      </c>
      <c r="G558">
        <v>1</v>
      </c>
      <c r="H558">
        <v>109</v>
      </c>
      <c r="I558" t="s">
        <v>337</v>
      </c>
      <c r="J558" s="22">
        <f>COUNTIF($C484:C$754,C558)</f>
        <v>2</v>
      </c>
      <c r="K558" s="23">
        <v>1</v>
      </c>
      <c r="L558">
        <f>--_xlfn.CONCAT(M558:O558)</f>
        <v>8</v>
      </c>
      <c r="M558" s="24">
        <v>0</v>
      </c>
      <c r="N558" s="24">
        <v>8</v>
      </c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  <c r="AI558" s="24"/>
      <c r="AJ558" s="25">
        <v>1</v>
      </c>
      <c r="AK558" s="26">
        <v>1</v>
      </c>
      <c r="AL558" s="27">
        <v>0</v>
      </c>
      <c r="AM558" s="27">
        <v>2</v>
      </c>
      <c r="AN558" s="28">
        <f t="shared" si="78"/>
        <v>2</v>
      </c>
      <c r="AO558" s="29">
        <v>1</v>
      </c>
      <c r="AP558" s="30">
        <v>1</v>
      </c>
      <c r="AQ558" s="27">
        <v>1</v>
      </c>
      <c r="AR558" s="31">
        <v>1</v>
      </c>
      <c r="AS558" s="29">
        <v>4</v>
      </c>
      <c r="AT558" s="30">
        <v>4</v>
      </c>
      <c r="AU558" s="25"/>
      <c r="AV558" s="27"/>
      <c r="AW558" s="31"/>
      <c r="AX558" s="29"/>
      <c r="AY558" s="32"/>
      <c r="AZ558" s="25"/>
      <c r="BA558" s="33"/>
      <c r="BB558" s="31"/>
      <c r="BC558" s="31"/>
      <c r="BD558" s="34"/>
      <c r="BE558" s="26"/>
      <c r="BF558" s="26"/>
      <c r="BG558" s="26"/>
      <c r="BH558" s="27">
        <v>1</v>
      </c>
      <c r="BI558" s="27">
        <v>0</v>
      </c>
      <c r="BJ558" s="28">
        <f t="shared" si="71"/>
        <v>10</v>
      </c>
      <c r="BK558" s="32">
        <v>2</v>
      </c>
      <c r="BL558" s="32">
        <v>7</v>
      </c>
      <c r="BM558" s="35">
        <f t="shared" si="79"/>
        <v>27</v>
      </c>
      <c r="BN558" s="29">
        <v>2</v>
      </c>
      <c r="BO558" s="25"/>
      <c r="BP558" s="36">
        <v>1</v>
      </c>
      <c r="BQ558" s="36">
        <v>1</v>
      </c>
      <c r="BR558" s="37">
        <f>--_xlfn.CONCAT(BP558:BQ558)</f>
        <v>11</v>
      </c>
      <c r="BS558" s="38">
        <v>2</v>
      </c>
      <c r="BT558" s="38" t="s">
        <v>54</v>
      </c>
      <c r="BU558" s="40" t="s">
        <v>70</v>
      </c>
      <c r="BV558" s="39" t="s">
        <v>71</v>
      </c>
      <c r="BW558" s="39"/>
      <c r="BX558" s="39"/>
      <c r="BY558" s="39"/>
      <c r="BZ558" s="39" t="s">
        <v>72</v>
      </c>
      <c r="CA558" s="40" t="s">
        <v>73</v>
      </c>
      <c r="CB558" s="40">
        <v>24</v>
      </c>
      <c r="CC558" s="40"/>
      <c r="CD558" s="40"/>
      <c r="CE558" s="40" t="s">
        <v>73</v>
      </c>
      <c r="CF558" s="40"/>
      <c r="CG558" s="40"/>
      <c r="CH558" s="40"/>
      <c r="CI558" s="24"/>
      <c r="CJ558" s="24"/>
      <c r="CM558">
        <v>1</v>
      </c>
      <c r="CN558" s="39">
        <v>1</v>
      </c>
      <c r="CO558" s="24"/>
    </row>
    <row r="559" spans="1:93" x14ac:dyDescent="0.25">
      <c r="A559">
        <v>641</v>
      </c>
      <c r="B559" s="21">
        <v>43685</v>
      </c>
      <c r="C559">
        <v>367</v>
      </c>
      <c r="D559">
        <v>23</v>
      </c>
      <c r="E559" t="s">
        <v>288</v>
      </c>
      <c r="F559">
        <v>3</v>
      </c>
      <c r="G559">
        <v>1</v>
      </c>
      <c r="H559">
        <v>367</v>
      </c>
      <c r="I559" t="s">
        <v>324</v>
      </c>
      <c r="L559">
        <f>--_xlfn.CONCAT(M559:O559)</f>
        <v>23</v>
      </c>
      <c r="M559" s="24">
        <v>2</v>
      </c>
      <c r="N559" s="24">
        <v>3</v>
      </c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4"/>
      <c r="AJ559" s="25">
        <v>9</v>
      </c>
      <c r="AK559" s="26"/>
      <c r="AL559" s="27"/>
      <c r="AM559" s="27"/>
      <c r="AN559" s="28"/>
      <c r="AO559" s="29"/>
      <c r="AP559" s="30">
        <v>1</v>
      </c>
      <c r="AQ559" s="27">
        <v>6</v>
      </c>
      <c r="AR559" s="31">
        <v>1</v>
      </c>
      <c r="AS559" s="29">
        <v>6</v>
      </c>
      <c r="AT559" s="30">
        <v>6</v>
      </c>
      <c r="AU559" s="25"/>
      <c r="AV559" s="27"/>
      <c r="AW559" s="31"/>
      <c r="AX559" s="29"/>
      <c r="AY559" s="32"/>
      <c r="AZ559" s="25"/>
      <c r="BA559" s="33"/>
      <c r="BB559" s="31"/>
      <c r="BC559" s="31"/>
      <c r="BD559" s="34"/>
      <c r="BE559" s="26"/>
      <c r="BF559" s="26"/>
      <c r="BG559" s="26"/>
      <c r="BH559" s="27">
        <v>1</v>
      </c>
      <c r="BI559" s="27">
        <v>0</v>
      </c>
      <c r="BJ559" s="28">
        <f t="shared" si="71"/>
        <v>10</v>
      </c>
      <c r="BK559" s="32"/>
      <c r="BL559" s="32"/>
      <c r="BM559" s="35"/>
      <c r="BN559" s="29">
        <v>2</v>
      </c>
      <c r="BO559" s="25"/>
      <c r="BP559" s="36"/>
      <c r="BQ559" s="36"/>
      <c r="BR559" s="37">
        <v>37</v>
      </c>
      <c r="BS559" s="24"/>
      <c r="BT559" s="24"/>
      <c r="BU559" t="s">
        <v>201</v>
      </c>
      <c r="BV559" s="24" t="s">
        <v>202</v>
      </c>
      <c r="BW559" s="24"/>
      <c r="BX559" s="24"/>
      <c r="BY559" s="24"/>
      <c r="BZ559" s="39" t="s">
        <v>89</v>
      </c>
      <c r="CA559" s="40" t="s">
        <v>203</v>
      </c>
      <c r="CB559" s="40">
        <v>25</v>
      </c>
      <c r="CC559" s="40"/>
      <c r="CD559" s="40"/>
      <c r="CE559" s="40" t="s">
        <v>203</v>
      </c>
      <c r="CF559" s="40"/>
      <c r="CG559" s="40"/>
      <c r="CH559" s="40"/>
      <c r="CI559" s="24"/>
      <c r="CJ559" s="24" t="s">
        <v>203</v>
      </c>
      <c r="CM559">
        <v>1</v>
      </c>
      <c r="CN559" s="40">
        <v>1</v>
      </c>
    </row>
    <row r="560" spans="1:93" x14ac:dyDescent="0.25">
      <c r="A560">
        <v>617</v>
      </c>
      <c r="B560" s="21">
        <v>43681</v>
      </c>
      <c r="C560">
        <v>339</v>
      </c>
      <c r="D560">
        <v>33</v>
      </c>
      <c r="E560" t="s">
        <v>280</v>
      </c>
      <c r="F560">
        <v>3</v>
      </c>
      <c r="G560">
        <v>1</v>
      </c>
      <c r="H560">
        <v>339</v>
      </c>
      <c r="I560" t="s">
        <v>338</v>
      </c>
      <c r="J560" s="22">
        <f>COUNTIF($A$46:C650,C560)</f>
        <v>1</v>
      </c>
      <c r="K560" s="23">
        <v>1</v>
      </c>
      <c r="L560">
        <f>--_xlfn.CONCAT(M560:N560)</f>
        <v>33</v>
      </c>
      <c r="M560" s="24">
        <v>3</v>
      </c>
      <c r="N560" s="24">
        <v>3</v>
      </c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4"/>
      <c r="AJ560" s="25">
        <v>1</v>
      </c>
      <c r="AK560" s="26">
        <v>1</v>
      </c>
      <c r="AL560" s="27">
        <v>3</v>
      </c>
      <c r="AM560" s="27">
        <v>8</v>
      </c>
      <c r="AN560" s="28">
        <f>--_xlfn.CONCAT(AL560:AM560)</f>
        <v>38</v>
      </c>
      <c r="AO560" s="29">
        <v>1</v>
      </c>
      <c r="AP560" s="30">
        <v>1</v>
      </c>
      <c r="AQ560" s="27">
        <v>5</v>
      </c>
      <c r="AR560" s="31">
        <v>7</v>
      </c>
      <c r="AS560" s="29">
        <v>4</v>
      </c>
      <c r="AT560" s="30">
        <v>4</v>
      </c>
      <c r="AU560" s="25"/>
      <c r="AV560" s="27"/>
      <c r="AW560" s="31"/>
      <c r="AX560" s="29"/>
      <c r="AY560" s="32"/>
      <c r="AZ560" s="25"/>
      <c r="BA560" s="33"/>
      <c r="BB560" s="31"/>
      <c r="BC560" s="31"/>
      <c r="BD560" s="34"/>
      <c r="BE560" s="26"/>
      <c r="BF560" s="26"/>
      <c r="BG560" s="26"/>
      <c r="BH560" s="27">
        <v>1</v>
      </c>
      <c r="BI560" s="27">
        <v>0</v>
      </c>
      <c r="BJ560" s="28">
        <f t="shared" ref="BJ560:BJ600" si="81">--_xlfn.CONCAT(BH560:BI560)</f>
        <v>10</v>
      </c>
      <c r="BK560" s="32"/>
      <c r="BL560" s="32"/>
      <c r="BM560" s="35"/>
      <c r="BN560" s="29">
        <v>2</v>
      </c>
      <c r="BO560" s="25"/>
      <c r="BP560" s="36">
        <v>0</v>
      </c>
      <c r="BQ560" s="36">
        <v>2</v>
      </c>
      <c r="BR560" s="37">
        <f>--_xlfn.CONCAT(BP560:BQ560)</f>
        <v>2</v>
      </c>
      <c r="BS560" s="38">
        <v>1</v>
      </c>
      <c r="BT560" s="38" t="s">
        <v>54</v>
      </c>
      <c r="BU560" t="s">
        <v>55</v>
      </c>
      <c r="BV560" s="24" t="s">
        <v>56</v>
      </c>
      <c r="BW560" s="24"/>
      <c r="BX560" s="24"/>
      <c r="BY560" s="24"/>
      <c r="BZ560" s="39" t="s">
        <v>57</v>
      </c>
      <c r="CA560" s="40">
        <v>5</v>
      </c>
      <c r="CB560" s="40">
        <v>5</v>
      </c>
      <c r="CC560" s="40"/>
      <c r="CD560" s="40"/>
      <c r="CE560" s="40">
        <v>5</v>
      </c>
      <c r="CF560" s="40"/>
      <c r="CG560" s="40">
        <v>34</v>
      </c>
      <c r="CH560" s="40">
        <v>13</v>
      </c>
      <c r="CI560" s="24"/>
      <c r="CL560" s="24"/>
      <c r="CM560">
        <v>1</v>
      </c>
      <c r="CN560" s="39">
        <v>1</v>
      </c>
    </row>
    <row r="561" spans="1:93" x14ac:dyDescent="0.25">
      <c r="A561">
        <v>579</v>
      </c>
      <c r="B561" s="60">
        <v>43676</v>
      </c>
      <c r="C561" s="24">
        <v>296</v>
      </c>
      <c r="D561" s="24">
        <v>2</v>
      </c>
      <c r="E561" t="s">
        <v>297</v>
      </c>
      <c r="F561">
        <v>3</v>
      </c>
      <c r="G561">
        <v>1</v>
      </c>
      <c r="H561" s="24">
        <v>296</v>
      </c>
      <c r="I561" s="24" t="s">
        <v>335</v>
      </c>
      <c r="J561" s="61">
        <f>COUNTIF($C$1:C608,C561)</f>
        <v>2</v>
      </c>
      <c r="K561" s="61">
        <v>1</v>
      </c>
      <c r="L561" s="24">
        <f>--_xlfn.CONCAT(M561:O561)</f>
        <v>2</v>
      </c>
      <c r="M561" s="24">
        <v>0</v>
      </c>
      <c r="N561" s="24">
        <v>2</v>
      </c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4"/>
      <c r="AJ561" s="25">
        <v>1</v>
      </c>
      <c r="AK561" s="26">
        <v>1</v>
      </c>
      <c r="AL561" s="27">
        <v>1</v>
      </c>
      <c r="AM561" s="27">
        <v>2</v>
      </c>
      <c r="AN561" s="28">
        <f>--_xlfn.CONCAT(AL561:AM561)</f>
        <v>12</v>
      </c>
      <c r="AO561" s="29">
        <v>3</v>
      </c>
      <c r="AP561" s="30">
        <v>1</v>
      </c>
      <c r="AQ561" s="27">
        <v>5</v>
      </c>
      <c r="AR561" s="31">
        <v>1</v>
      </c>
      <c r="AS561" s="29">
        <v>4</v>
      </c>
      <c r="AT561" s="30">
        <v>4</v>
      </c>
      <c r="AU561" s="25"/>
      <c r="AV561" s="27"/>
      <c r="AW561" s="31"/>
      <c r="AX561" s="29"/>
      <c r="AY561" s="32"/>
      <c r="AZ561" s="25"/>
      <c r="BA561" s="33"/>
      <c r="BB561" s="31"/>
      <c r="BC561" s="31"/>
      <c r="BD561" s="34"/>
      <c r="BE561" s="26"/>
      <c r="BF561" s="26"/>
      <c r="BG561" s="26"/>
      <c r="BH561" s="27">
        <v>1</v>
      </c>
      <c r="BI561" s="27">
        <v>0</v>
      </c>
      <c r="BJ561" s="28">
        <f t="shared" si="81"/>
        <v>10</v>
      </c>
      <c r="BK561" s="32"/>
      <c r="BL561" s="32"/>
      <c r="BM561" s="35"/>
      <c r="BN561" s="29">
        <v>2</v>
      </c>
      <c r="BO561" s="25"/>
      <c r="BP561" s="36">
        <v>1</v>
      </c>
      <c r="BQ561" s="36">
        <v>2</v>
      </c>
      <c r="BR561" s="37">
        <f>--_xlfn.CONCAT(BP561:BQ561)</f>
        <v>12</v>
      </c>
      <c r="BS561" s="24"/>
      <c r="BT561" s="24"/>
      <c r="BU561" t="s">
        <v>117</v>
      </c>
      <c r="BV561" s="24" t="s">
        <v>118</v>
      </c>
      <c r="BW561" s="24"/>
      <c r="BX561" s="24"/>
      <c r="BY561" s="24"/>
      <c r="BZ561" s="39" t="s">
        <v>89</v>
      </c>
      <c r="CA561" s="40" t="s">
        <v>119</v>
      </c>
      <c r="CB561" s="40">
        <v>17</v>
      </c>
      <c r="CC561" s="40"/>
      <c r="CD561" s="40"/>
      <c r="CE561" s="40" t="s">
        <v>119</v>
      </c>
      <c r="CF561" s="40"/>
      <c r="CG561" s="40">
        <v>40</v>
      </c>
      <c r="CH561" s="40">
        <v>20</v>
      </c>
      <c r="CI561" s="24"/>
      <c r="CJ561" s="24"/>
      <c r="CM561">
        <v>1</v>
      </c>
      <c r="CN561" s="39">
        <v>1</v>
      </c>
      <c r="CO561" s="24"/>
    </row>
    <row r="562" spans="1:93" x14ac:dyDescent="0.25">
      <c r="A562">
        <v>282</v>
      </c>
      <c r="B562" s="21">
        <v>43668</v>
      </c>
      <c r="C562">
        <v>178</v>
      </c>
      <c r="D562">
        <v>42</v>
      </c>
      <c r="E562" t="s">
        <v>276</v>
      </c>
      <c r="F562">
        <v>3</v>
      </c>
      <c r="G562">
        <v>2</v>
      </c>
      <c r="I562" t="s">
        <v>277</v>
      </c>
      <c r="J562" s="22">
        <f>COUNTIF($C$76:C754,C562)</f>
        <v>6</v>
      </c>
      <c r="K562" s="23"/>
      <c r="L562">
        <f>--_xlfn.CONCAT(M562:O562)</f>
        <v>42</v>
      </c>
      <c r="M562" s="24">
        <v>4</v>
      </c>
      <c r="N562" s="24">
        <v>2</v>
      </c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  <c r="AI562" s="24"/>
      <c r="AJ562" s="25">
        <v>4</v>
      </c>
      <c r="AK562" s="26">
        <v>7</v>
      </c>
      <c r="AL562" s="27"/>
      <c r="AM562" s="27"/>
      <c r="AN562" s="28"/>
      <c r="AO562" s="29"/>
      <c r="AP562" s="30">
        <v>1</v>
      </c>
      <c r="AQ562" s="27">
        <v>3</v>
      </c>
      <c r="AR562" s="31">
        <v>1</v>
      </c>
      <c r="AS562" s="29">
        <v>3</v>
      </c>
      <c r="AT562" s="30">
        <v>4</v>
      </c>
      <c r="AU562" s="25"/>
      <c r="AV562" s="27"/>
      <c r="AW562" s="31"/>
      <c r="AX562" s="29"/>
      <c r="AY562" s="32"/>
      <c r="AZ562" s="25"/>
      <c r="BA562" s="33">
        <v>4</v>
      </c>
      <c r="BB562" s="31">
        <v>3</v>
      </c>
      <c r="BC562" s="31">
        <v>1</v>
      </c>
      <c r="BD562" s="34">
        <f>--_xlfn.CONCAT(BB562:BC562)</f>
        <v>31</v>
      </c>
      <c r="BE562" s="26"/>
      <c r="BF562" s="26"/>
      <c r="BG562" s="26"/>
      <c r="BH562" s="27">
        <v>1</v>
      </c>
      <c r="BI562" s="27">
        <v>0</v>
      </c>
      <c r="BJ562" s="28">
        <f t="shared" si="81"/>
        <v>10</v>
      </c>
      <c r="BK562" s="32"/>
      <c r="BL562" s="32"/>
      <c r="BM562" s="35"/>
      <c r="BN562" s="29">
        <v>2</v>
      </c>
      <c r="BO562" s="25"/>
      <c r="BP562" s="36"/>
      <c r="BQ562" s="36"/>
      <c r="BR562" s="57">
        <v>33</v>
      </c>
      <c r="BS562" s="38" t="s">
        <v>141</v>
      </c>
      <c r="BT562" s="38" t="s">
        <v>86</v>
      </c>
      <c r="BU562" s="40" t="s">
        <v>142</v>
      </c>
      <c r="BV562" s="39" t="s">
        <v>143</v>
      </c>
      <c r="BW562" s="39">
        <v>31</v>
      </c>
      <c r="BX562" s="39"/>
      <c r="BY562" t="s">
        <v>154</v>
      </c>
      <c r="BZ562" s="39" t="s">
        <v>89</v>
      </c>
      <c r="CA562" s="40" t="s">
        <v>144</v>
      </c>
      <c r="CB562" s="40">
        <v>19</v>
      </c>
      <c r="CC562" s="40"/>
      <c r="CD562" s="40"/>
      <c r="CE562" s="40" t="s">
        <v>144</v>
      </c>
      <c r="CF562" s="40"/>
      <c r="CG562" s="40">
        <v>42</v>
      </c>
      <c r="CH562" s="40">
        <v>0</v>
      </c>
      <c r="CI562" s="24"/>
      <c r="CM562">
        <v>2</v>
      </c>
      <c r="CN562" s="40">
        <v>1</v>
      </c>
    </row>
    <row r="563" spans="1:93" x14ac:dyDescent="0.25">
      <c r="A563">
        <v>278</v>
      </c>
      <c r="B563" s="21">
        <v>43668</v>
      </c>
      <c r="C563">
        <v>177</v>
      </c>
      <c r="D563">
        <v>2</v>
      </c>
      <c r="E563" t="s">
        <v>310</v>
      </c>
      <c r="F563">
        <v>3</v>
      </c>
      <c r="G563">
        <v>2</v>
      </c>
      <c r="H563">
        <v>177</v>
      </c>
      <c r="I563" t="s">
        <v>339</v>
      </c>
      <c r="J563" s="22">
        <f>COUNTIF($C$88:C754,C563)</f>
        <v>1</v>
      </c>
      <c r="K563" s="23">
        <v>1</v>
      </c>
      <c r="L563">
        <f>--_xlfn.CONCAT(M563:O563)</f>
        <v>2</v>
      </c>
      <c r="M563" s="24">
        <v>0</v>
      </c>
      <c r="N563" s="24">
        <v>2</v>
      </c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4"/>
      <c r="AJ563" s="25">
        <v>4</v>
      </c>
      <c r="AK563" s="26">
        <v>7</v>
      </c>
      <c r="AL563" s="27"/>
      <c r="AM563" s="27"/>
      <c r="AN563" s="28"/>
      <c r="AO563" s="29"/>
      <c r="AP563" s="30">
        <v>1</v>
      </c>
      <c r="AQ563" s="27">
        <v>5</v>
      </c>
      <c r="AR563" s="31">
        <v>1</v>
      </c>
      <c r="AS563" s="29">
        <v>1</v>
      </c>
      <c r="AT563" s="30">
        <v>1</v>
      </c>
      <c r="AU563" s="25"/>
      <c r="AV563" s="27"/>
      <c r="AW563" s="31"/>
      <c r="AX563" s="29"/>
      <c r="AY563" s="32"/>
      <c r="AZ563" s="25"/>
      <c r="BA563" s="33">
        <v>4</v>
      </c>
      <c r="BB563" s="31">
        <v>3</v>
      </c>
      <c r="BC563" s="31">
        <v>1</v>
      </c>
      <c r="BD563" s="34">
        <f>--_xlfn.CONCAT(BB563:BC563)</f>
        <v>31</v>
      </c>
      <c r="BE563" s="26"/>
      <c r="BF563" s="26"/>
      <c r="BG563" s="26"/>
      <c r="BH563" s="27">
        <v>1</v>
      </c>
      <c r="BI563" s="27">
        <v>0</v>
      </c>
      <c r="BJ563" s="28">
        <f t="shared" si="81"/>
        <v>10</v>
      </c>
      <c r="BK563" s="32"/>
      <c r="BL563" s="32"/>
      <c r="BM563" s="35"/>
      <c r="BN563" s="29">
        <v>2</v>
      </c>
      <c r="BO563" s="25"/>
      <c r="BP563" s="36"/>
      <c r="BQ563" s="36"/>
      <c r="BR563" s="57">
        <v>33</v>
      </c>
      <c r="BS563" s="38" t="s">
        <v>141</v>
      </c>
      <c r="BT563" s="38" t="s">
        <v>86</v>
      </c>
      <c r="BU563" s="40" t="s">
        <v>142</v>
      </c>
      <c r="BV563" s="39" t="s">
        <v>143</v>
      </c>
      <c r="BW563" s="39">
        <v>31</v>
      </c>
      <c r="BX563" s="39"/>
      <c r="BY563" t="s">
        <v>154</v>
      </c>
      <c r="BZ563" s="39" t="s">
        <v>89</v>
      </c>
      <c r="CA563" s="40" t="s">
        <v>144</v>
      </c>
      <c r="CB563" s="40">
        <v>19</v>
      </c>
      <c r="CC563" s="40"/>
      <c r="CD563" s="40"/>
      <c r="CE563" s="40" t="s">
        <v>144</v>
      </c>
      <c r="CF563" s="40"/>
      <c r="CG563" s="40">
        <v>42</v>
      </c>
      <c r="CH563" s="40">
        <v>0</v>
      </c>
      <c r="CI563" s="24"/>
      <c r="CM563">
        <v>2</v>
      </c>
      <c r="CN563" s="40">
        <v>2</v>
      </c>
    </row>
    <row r="564" spans="1:93" x14ac:dyDescent="0.25">
      <c r="A564">
        <v>575</v>
      </c>
      <c r="B564" s="21">
        <v>43675</v>
      </c>
      <c r="C564">
        <v>292</v>
      </c>
      <c r="D564">
        <v>23</v>
      </c>
      <c r="E564" t="s">
        <v>312</v>
      </c>
      <c r="F564">
        <v>3</v>
      </c>
      <c r="G564">
        <v>2</v>
      </c>
      <c r="H564">
        <v>292</v>
      </c>
      <c r="I564" t="s">
        <v>328</v>
      </c>
      <c r="J564" s="22">
        <f>COUNTIF($C$145:C717,C564)</f>
        <v>2</v>
      </c>
      <c r="K564" s="22">
        <v>1</v>
      </c>
      <c r="L564">
        <f>--_xlfn.CONCAT(M564:O564)</f>
        <v>23</v>
      </c>
      <c r="M564" s="24">
        <v>2</v>
      </c>
      <c r="N564" s="24">
        <v>3</v>
      </c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  <c r="AI564" s="24"/>
      <c r="AJ564" s="25">
        <v>1</v>
      </c>
      <c r="AK564" s="26">
        <v>1</v>
      </c>
      <c r="AL564" s="27">
        <v>0</v>
      </c>
      <c r="AM564" s="27">
        <v>3</v>
      </c>
      <c r="AN564" s="28">
        <f>--_xlfn.CONCAT(AL564:AM564)</f>
        <v>3</v>
      </c>
      <c r="AO564" s="29">
        <v>3</v>
      </c>
      <c r="AP564" s="30">
        <v>1</v>
      </c>
      <c r="AQ564" s="27">
        <v>1</v>
      </c>
      <c r="AR564" s="31">
        <v>1</v>
      </c>
      <c r="AS564" s="29">
        <v>4</v>
      </c>
      <c r="AT564" s="30">
        <v>4</v>
      </c>
      <c r="AU564" s="25"/>
      <c r="AV564" s="27"/>
      <c r="AW564" s="31"/>
      <c r="AX564" s="29"/>
      <c r="AY564" s="32"/>
      <c r="AZ564" s="25"/>
      <c r="BA564" s="33">
        <v>1</v>
      </c>
      <c r="BB564" s="31">
        <v>2</v>
      </c>
      <c r="BC564" s="31">
        <v>0</v>
      </c>
      <c r="BD564" s="34">
        <f>--_xlfn.CONCAT(BB564:BC564)</f>
        <v>20</v>
      </c>
      <c r="BE564" s="26"/>
      <c r="BF564" s="26"/>
      <c r="BG564" s="26"/>
      <c r="BH564" s="27">
        <v>1</v>
      </c>
      <c r="BI564" s="27">
        <v>0</v>
      </c>
      <c r="BJ564" s="28">
        <f t="shared" si="81"/>
        <v>10</v>
      </c>
      <c r="BK564" s="32"/>
      <c r="BL564" s="32"/>
      <c r="BM564" s="35"/>
      <c r="BN564" s="29">
        <v>2</v>
      </c>
      <c r="BO564" s="25"/>
      <c r="BP564" s="36">
        <v>0</v>
      </c>
      <c r="BQ564" s="36">
        <v>5</v>
      </c>
      <c r="BR564" s="37">
        <f>--_xlfn.CONCAT(BP564:BQ564)</f>
        <v>5</v>
      </c>
      <c r="BS564" s="38">
        <v>11</v>
      </c>
      <c r="BT564" s="38" t="s">
        <v>76</v>
      </c>
      <c r="BU564" s="40" t="s">
        <v>134</v>
      </c>
      <c r="BV564" s="39" t="s">
        <v>135</v>
      </c>
      <c r="BW564" s="38">
        <v>20</v>
      </c>
      <c r="BX564" s="38" t="s">
        <v>95</v>
      </c>
      <c r="BY564" s="43" t="s">
        <v>136</v>
      </c>
      <c r="BZ564" s="39" t="s">
        <v>137</v>
      </c>
      <c r="CA564" s="40" t="s">
        <v>138</v>
      </c>
      <c r="CB564" s="40">
        <v>11</v>
      </c>
      <c r="CC564" s="40"/>
      <c r="CD564" s="40"/>
      <c r="CE564" s="40" t="s">
        <v>138</v>
      </c>
      <c r="CF564" s="40"/>
      <c r="CG564" s="40">
        <v>44</v>
      </c>
      <c r="CH564" s="40">
        <v>16</v>
      </c>
      <c r="CI564" s="24"/>
      <c r="CM564">
        <v>2</v>
      </c>
      <c r="CN564" s="40">
        <v>1</v>
      </c>
    </row>
    <row r="565" spans="1:93" x14ac:dyDescent="0.25">
      <c r="A565">
        <v>790</v>
      </c>
      <c r="B565" s="21">
        <v>43696</v>
      </c>
      <c r="C565">
        <v>444</v>
      </c>
      <c r="D565">
        <v>78</v>
      </c>
      <c r="E565" t="s">
        <v>284</v>
      </c>
      <c r="F565">
        <v>3</v>
      </c>
      <c r="G565">
        <v>3</v>
      </c>
      <c r="I565" t="s">
        <v>285</v>
      </c>
      <c r="J565" s="22">
        <f>COUNTIF($C$41:C754,C565)</f>
        <v>23</v>
      </c>
      <c r="K565" s="23"/>
      <c r="L565">
        <f>--_xlfn.CONCAT(M565:N565)</f>
        <v>78</v>
      </c>
      <c r="M565" s="24">
        <v>7</v>
      </c>
      <c r="N565" s="24">
        <v>8</v>
      </c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4"/>
      <c r="AJ565" s="25">
        <v>4</v>
      </c>
      <c r="AK565" s="26">
        <v>7</v>
      </c>
      <c r="AL565" s="27"/>
      <c r="AM565" s="27"/>
      <c r="AN565" s="28"/>
      <c r="AO565" s="29"/>
      <c r="AP565" s="30">
        <v>1</v>
      </c>
      <c r="AQ565" s="27">
        <v>1</v>
      </c>
      <c r="AR565" s="31">
        <v>7</v>
      </c>
      <c r="AS565" s="29">
        <v>3</v>
      </c>
      <c r="AT565" s="30">
        <v>4</v>
      </c>
      <c r="AU565" s="25"/>
      <c r="AV565" s="27"/>
      <c r="AW565" s="31"/>
      <c r="AX565" s="29"/>
      <c r="AY565" s="32"/>
      <c r="AZ565" s="25"/>
      <c r="BA565" s="33">
        <v>4</v>
      </c>
      <c r="BB565" s="31">
        <v>0</v>
      </c>
      <c r="BC565" s="31">
        <v>8</v>
      </c>
      <c r="BD565" s="34">
        <f>--_xlfn.CONCAT(BB565:BC565)</f>
        <v>8</v>
      </c>
      <c r="BE565" s="26"/>
      <c r="BF565" s="26"/>
      <c r="BG565" s="26"/>
      <c r="BH565" s="27">
        <v>1</v>
      </c>
      <c r="BI565" s="27">
        <v>0</v>
      </c>
      <c r="BJ565" s="28">
        <f t="shared" si="81"/>
        <v>10</v>
      </c>
      <c r="BK565" s="32"/>
      <c r="BL565" s="32"/>
      <c r="BM565" s="35"/>
      <c r="BN565" s="29">
        <v>2</v>
      </c>
      <c r="BO565" s="25"/>
      <c r="BP565" s="36"/>
      <c r="BQ565" s="36"/>
      <c r="BR565" s="57">
        <v>33</v>
      </c>
      <c r="BS565" s="38" t="s">
        <v>141</v>
      </c>
      <c r="BT565" s="38" t="s">
        <v>86</v>
      </c>
      <c r="BU565" s="40" t="s">
        <v>142</v>
      </c>
      <c r="BV565" s="39" t="s">
        <v>143</v>
      </c>
      <c r="BW565" s="51">
        <v>8</v>
      </c>
      <c r="BX565" s="51" t="s">
        <v>110</v>
      </c>
      <c r="BY565" s="58" t="s">
        <v>111</v>
      </c>
      <c r="BZ565" s="39" t="s">
        <v>129</v>
      </c>
      <c r="CA565" s="40">
        <v>13</v>
      </c>
      <c r="CB565" s="40">
        <v>13</v>
      </c>
      <c r="CC565" s="40"/>
      <c r="CD565" s="40"/>
      <c r="CE565" s="40">
        <v>13</v>
      </c>
      <c r="CF565" s="40"/>
      <c r="CG565" s="40">
        <v>37</v>
      </c>
      <c r="CH565" s="40">
        <v>17</v>
      </c>
      <c r="CI565" s="24"/>
      <c r="CK565" t="s">
        <v>130</v>
      </c>
      <c r="CM565">
        <v>3</v>
      </c>
      <c r="CN565" s="40">
        <v>1</v>
      </c>
    </row>
    <row r="566" spans="1:93" x14ac:dyDescent="0.25">
      <c r="A566">
        <v>779</v>
      </c>
      <c r="B566" s="60">
        <v>43696</v>
      </c>
      <c r="C566" s="24">
        <v>444</v>
      </c>
      <c r="D566" s="24">
        <v>26</v>
      </c>
      <c r="E566" t="s">
        <v>284</v>
      </c>
      <c r="F566">
        <v>3</v>
      </c>
      <c r="G566">
        <v>3</v>
      </c>
      <c r="H566" s="24"/>
      <c r="I566" s="24" t="s">
        <v>285</v>
      </c>
      <c r="J566" s="61">
        <f>COUNTIF($C$113:C754,C566)</f>
        <v>23</v>
      </c>
      <c r="K566" s="61"/>
      <c r="L566" s="24">
        <f>--_xlfn.CONCAT(M566:N566)</f>
        <v>26</v>
      </c>
      <c r="M566" s="24">
        <v>2</v>
      </c>
      <c r="N566" s="24">
        <v>6</v>
      </c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  <c r="AI566" s="24"/>
      <c r="AJ566" s="25">
        <v>3</v>
      </c>
      <c r="AK566" s="26"/>
      <c r="AL566" s="27"/>
      <c r="AM566" s="27"/>
      <c r="AN566" s="28"/>
      <c r="AO566" s="29"/>
      <c r="AP566" s="30">
        <v>1</v>
      </c>
      <c r="AQ566" s="27">
        <v>7</v>
      </c>
      <c r="AR566" s="31">
        <v>1</v>
      </c>
      <c r="AS566" s="29">
        <v>4</v>
      </c>
      <c r="AT566" s="30">
        <v>4</v>
      </c>
      <c r="AU566" s="25"/>
      <c r="AV566" s="27"/>
      <c r="AW566" s="31"/>
      <c r="AX566" s="29"/>
      <c r="AY566" s="32"/>
      <c r="AZ566" s="25"/>
      <c r="BA566" s="33">
        <v>3</v>
      </c>
      <c r="BB566" s="31">
        <v>4</v>
      </c>
      <c r="BC566" s="31">
        <v>6</v>
      </c>
      <c r="BD566" s="34">
        <f>--_xlfn.CONCAT(BB566:BC566)</f>
        <v>46</v>
      </c>
      <c r="BE566" s="26"/>
      <c r="BF566" s="26"/>
      <c r="BG566" s="26"/>
      <c r="BH566" s="27">
        <v>1</v>
      </c>
      <c r="BI566" s="27">
        <v>0</v>
      </c>
      <c r="BJ566" s="28">
        <f t="shared" si="81"/>
        <v>10</v>
      </c>
      <c r="BK566" s="32"/>
      <c r="BL566" s="32"/>
      <c r="BM566" s="35"/>
      <c r="BN566" s="29">
        <v>2</v>
      </c>
      <c r="BO566" s="25"/>
      <c r="BP566" s="36">
        <v>2</v>
      </c>
      <c r="BQ566" s="36">
        <v>9</v>
      </c>
      <c r="BR566" s="37">
        <f>--_xlfn.CONCAT(BP566:BQ566)</f>
        <v>29</v>
      </c>
      <c r="BS566" s="24"/>
      <c r="BT566" s="24"/>
      <c r="BU566" t="s">
        <v>117</v>
      </c>
      <c r="BV566" s="24" t="s">
        <v>118</v>
      </c>
      <c r="BW566" s="29">
        <v>46</v>
      </c>
      <c r="BX566" s="36" t="s">
        <v>178</v>
      </c>
      <c r="BY566" s="63" t="s">
        <v>326</v>
      </c>
      <c r="BZ566" s="39" t="s">
        <v>89</v>
      </c>
      <c r="CA566" s="40" t="s">
        <v>119</v>
      </c>
      <c r="CB566" s="40">
        <v>17</v>
      </c>
      <c r="CC566" s="40"/>
      <c r="CD566" s="40"/>
      <c r="CE566" s="40" t="s">
        <v>119</v>
      </c>
      <c r="CF566" s="40"/>
      <c r="CG566" s="40">
        <v>40</v>
      </c>
      <c r="CH566" s="40">
        <v>20</v>
      </c>
      <c r="CI566" s="24"/>
      <c r="CJ566" s="24"/>
      <c r="CM566">
        <v>3</v>
      </c>
      <c r="CN566" s="40">
        <v>1</v>
      </c>
    </row>
    <row r="567" spans="1:93" x14ac:dyDescent="0.25">
      <c r="A567">
        <v>74</v>
      </c>
      <c r="B567" s="21">
        <v>43661</v>
      </c>
      <c r="C567">
        <v>128</v>
      </c>
      <c r="D567">
        <v>7</v>
      </c>
      <c r="E567" t="s">
        <v>304</v>
      </c>
      <c r="F567">
        <v>3</v>
      </c>
      <c r="G567">
        <v>1</v>
      </c>
      <c r="I567" t="s">
        <v>305</v>
      </c>
      <c r="J567" s="22">
        <f>COUNTIF($C$155:C699,C567)</f>
        <v>9</v>
      </c>
      <c r="K567" s="23"/>
      <c r="L567">
        <f>--_xlfn.CONCAT(M567:O567)</f>
        <v>7</v>
      </c>
      <c r="M567" s="24">
        <v>0</v>
      </c>
      <c r="N567" s="24">
        <v>7</v>
      </c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  <c r="AI567" s="24"/>
      <c r="AJ567" s="25">
        <v>1</v>
      </c>
      <c r="AK567" s="26">
        <v>1</v>
      </c>
      <c r="AL567" s="27">
        <v>0</v>
      </c>
      <c r="AM567" s="27">
        <v>7</v>
      </c>
      <c r="AN567" s="28">
        <f>--_xlfn.CONCAT(AL567:AM567)</f>
        <v>7</v>
      </c>
      <c r="AO567" s="29">
        <v>2</v>
      </c>
      <c r="AP567" s="30">
        <v>1</v>
      </c>
      <c r="AQ567" s="27">
        <v>6</v>
      </c>
      <c r="AR567" s="31">
        <v>1</v>
      </c>
      <c r="AS567" s="29">
        <v>2</v>
      </c>
      <c r="AT567" s="30">
        <v>2</v>
      </c>
      <c r="AU567" s="25"/>
      <c r="AV567" s="27"/>
      <c r="AW567" s="31"/>
      <c r="AX567" s="29"/>
      <c r="AY567" s="32"/>
      <c r="AZ567" s="25"/>
      <c r="BA567" s="33"/>
      <c r="BB567" s="31"/>
      <c r="BC567" s="31"/>
      <c r="BD567" s="34"/>
      <c r="BE567" s="26"/>
      <c r="BF567" s="26"/>
      <c r="BG567" s="26"/>
      <c r="BH567" s="27">
        <v>1</v>
      </c>
      <c r="BI567" s="27">
        <v>0</v>
      </c>
      <c r="BJ567" s="28">
        <f t="shared" si="81"/>
        <v>10</v>
      </c>
      <c r="BK567" s="32"/>
      <c r="BL567" s="32"/>
      <c r="BM567" s="35"/>
      <c r="BN567" s="29">
        <v>2</v>
      </c>
      <c r="BO567" s="25"/>
      <c r="BP567" s="36">
        <v>1</v>
      </c>
      <c r="BQ567" s="36">
        <v>6</v>
      </c>
      <c r="BR567" s="37">
        <f>--_xlfn.CONCAT(BP567:BQ567)</f>
        <v>16</v>
      </c>
      <c r="BS567" s="38">
        <v>9</v>
      </c>
      <c r="BT567" s="38" t="s">
        <v>86</v>
      </c>
      <c r="BU567" s="40" t="s">
        <v>127</v>
      </c>
      <c r="BV567" s="39" t="s">
        <v>128</v>
      </c>
      <c r="BW567" s="39"/>
      <c r="BX567" s="39"/>
      <c r="BY567" s="39"/>
      <c r="BZ567" s="39" t="s">
        <v>89</v>
      </c>
      <c r="CA567" s="40">
        <v>15</v>
      </c>
      <c r="CB567" s="40">
        <v>16</v>
      </c>
      <c r="CC567" s="40"/>
      <c r="CD567" s="40"/>
      <c r="CE567" s="40">
        <v>15</v>
      </c>
      <c r="CF567" s="40"/>
      <c r="CG567" s="40">
        <v>39</v>
      </c>
      <c r="CH567" s="40">
        <v>18</v>
      </c>
      <c r="CI567" s="24"/>
      <c r="CM567">
        <v>1</v>
      </c>
      <c r="CN567" s="39">
        <v>1</v>
      </c>
      <c r="CO567" s="24"/>
    </row>
    <row r="568" spans="1:93" x14ac:dyDescent="0.25">
      <c r="A568">
        <v>75</v>
      </c>
      <c r="B568" s="21">
        <v>43661</v>
      </c>
      <c r="C568">
        <v>130</v>
      </c>
      <c r="D568">
        <v>7</v>
      </c>
      <c r="E568" t="s">
        <v>293</v>
      </c>
      <c r="F568">
        <v>3</v>
      </c>
      <c r="G568">
        <v>1</v>
      </c>
      <c r="H568">
        <v>130</v>
      </c>
      <c r="I568" t="s">
        <v>340</v>
      </c>
      <c r="J568" s="22">
        <f>COUNTIF($C$162:C696,C568)</f>
        <v>1</v>
      </c>
      <c r="K568" s="23">
        <v>1</v>
      </c>
      <c r="L568">
        <f>--_xlfn.CONCAT(M568:N568)</f>
        <v>7</v>
      </c>
      <c r="M568" s="24">
        <v>0</v>
      </c>
      <c r="N568" s="24">
        <v>7</v>
      </c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  <c r="AI568" s="24"/>
      <c r="AJ568" s="25">
        <v>4</v>
      </c>
      <c r="AK568" s="26">
        <v>7</v>
      </c>
      <c r="AL568" s="27"/>
      <c r="AM568" s="27"/>
      <c r="AN568" s="28"/>
      <c r="AO568" s="29"/>
      <c r="AP568" s="30">
        <v>1</v>
      </c>
      <c r="AQ568" s="27">
        <v>6</v>
      </c>
      <c r="AR568" s="31">
        <v>6</v>
      </c>
      <c r="AS568" s="29">
        <v>1</v>
      </c>
      <c r="AT568" s="30">
        <v>3</v>
      </c>
      <c r="AU568" s="25"/>
      <c r="AV568" s="27"/>
      <c r="AW568" s="31"/>
      <c r="AX568" s="29"/>
      <c r="AY568" s="32"/>
      <c r="AZ568" s="25"/>
      <c r="BA568" s="33">
        <v>4</v>
      </c>
      <c r="BB568" s="31">
        <v>3</v>
      </c>
      <c r="BC568" s="31">
        <v>1</v>
      </c>
      <c r="BD568" s="34">
        <f>--_xlfn.CONCAT(BB568:BC568)</f>
        <v>31</v>
      </c>
      <c r="BE568" s="26"/>
      <c r="BF568" s="26"/>
      <c r="BG568" s="26"/>
      <c r="BH568" s="27">
        <v>1</v>
      </c>
      <c r="BI568" s="27">
        <v>0</v>
      </c>
      <c r="BJ568" s="28">
        <f t="shared" si="81"/>
        <v>10</v>
      </c>
      <c r="BK568" s="32"/>
      <c r="BL568" s="32"/>
      <c r="BM568" s="35"/>
      <c r="BN568" s="29">
        <v>2</v>
      </c>
      <c r="BO568" s="25"/>
      <c r="BP568" s="36"/>
      <c r="BQ568" s="36"/>
      <c r="BR568" s="57">
        <v>33</v>
      </c>
      <c r="BS568" s="38" t="s">
        <v>141</v>
      </c>
      <c r="BT568" s="38" t="s">
        <v>86</v>
      </c>
      <c r="BU568" s="40" t="s">
        <v>142</v>
      </c>
      <c r="BV568" s="39" t="s">
        <v>143</v>
      </c>
      <c r="BW568" s="39">
        <v>31</v>
      </c>
      <c r="BX568" s="39"/>
      <c r="BY568" t="s">
        <v>154</v>
      </c>
      <c r="BZ568" s="39" t="s">
        <v>89</v>
      </c>
      <c r="CA568" s="40" t="s">
        <v>144</v>
      </c>
      <c r="CB568" s="40">
        <v>19</v>
      </c>
      <c r="CC568" s="40"/>
      <c r="CD568" s="40"/>
      <c r="CE568" s="40" t="s">
        <v>144</v>
      </c>
      <c r="CF568" s="40"/>
      <c r="CG568" s="40">
        <v>42</v>
      </c>
      <c r="CH568" s="40">
        <v>0</v>
      </c>
      <c r="CI568" s="24"/>
      <c r="CM568">
        <v>1</v>
      </c>
      <c r="CN568" s="39">
        <v>2</v>
      </c>
      <c r="CO568" s="39"/>
    </row>
    <row r="569" spans="1:93" x14ac:dyDescent="0.25">
      <c r="A569">
        <v>27</v>
      </c>
      <c r="B569" s="21">
        <v>43659</v>
      </c>
      <c r="C569">
        <v>109</v>
      </c>
      <c r="D569">
        <v>16</v>
      </c>
      <c r="E569" t="s">
        <v>336</v>
      </c>
      <c r="F569">
        <v>3</v>
      </c>
      <c r="G569">
        <v>1</v>
      </c>
      <c r="H569">
        <v>109</v>
      </c>
      <c r="I569" t="s">
        <v>337</v>
      </c>
      <c r="J569" s="22">
        <f>COUNTIF($C$115:C739,C569)</f>
        <v>2</v>
      </c>
      <c r="K569" s="23">
        <v>1</v>
      </c>
      <c r="L569">
        <f t="shared" ref="L569:L575" si="82">--_xlfn.CONCAT(M569:O569)</f>
        <v>16</v>
      </c>
      <c r="M569" s="24">
        <v>1</v>
      </c>
      <c r="N569" s="24">
        <v>6</v>
      </c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  <c r="AI569" s="24"/>
      <c r="AJ569" s="25">
        <v>1</v>
      </c>
      <c r="AK569" s="26">
        <v>1</v>
      </c>
      <c r="AL569" s="27">
        <v>3</v>
      </c>
      <c r="AM569" s="27">
        <v>2</v>
      </c>
      <c r="AN569" s="28">
        <f>--_xlfn.CONCAT(AL569:AM569)</f>
        <v>32</v>
      </c>
      <c r="AO569" s="29">
        <v>2</v>
      </c>
      <c r="AP569" s="30">
        <v>1</v>
      </c>
      <c r="AQ569" s="27">
        <v>1</v>
      </c>
      <c r="AR569" s="31">
        <v>6</v>
      </c>
      <c r="AS569" s="29">
        <v>4</v>
      </c>
      <c r="AT569" s="30">
        <v>4</v>
      </c>
      <c r="AU569" s="25"/>
      <c r="AV569" s="27"/>
      <c r="AW569" s="31"/>
      <c r="AX569" s="29"/>
      <c r="AY569" s="32"/>
      <c r="AZ569" s="25"/>
      <c r="BA569" s="33"/>
      <c r="BB569" s="31"/>
      <c r="BC569" s="31"/>
      <c r="BD569" s="34"/>
      <c r="BE569" s="26"/>
      <c r="BF569" s="26"/>
      <c r="BG569" s="26"/>
      <c r="BH569" s="27">
        <v>1</v>
      </c>
      <c r="BI569" s="27">
        <v>0</v>
      </c>
      <c r="BJ569" s="28">
        <f t="shared" si="81"/>
        <v>10</v>
      </c>
      <c r="BK569" s="32"/>
      <c r="BL569" s="32"/>
      <c r="BM569" s="35"/>
      <c r="BN569" s="29">
        <v>2</v>
      </c>
      <c r="BO569" s="25"/>
      <c r="BP569" s="36">
        <v>1</v>
      </c>
      <c r="BQ569" s="36">
        <v>5</v>
      </c>
      <c r="BR569" s="37">
        <f>--_xlfn.CONCAT(BP569:BQ569)</f>
        <v>15</v>
      </c>
      <c r="BS569" s="38">
        <v>8</v>
      </c>
      <c r="BT569" s="38" t="s">
        <v>86</v>
      </c>
      <c r="BU569" s="40" t="s">
        <v>150</v>
      </c>
      <c r="BV569" s="39" t="s">
        <v>151</v>
      </c>
      <c r="BW569" s="39"/>
      <c r="BX569" s="39"/>
      <c r="BY569" s="39"/>
      <c r="BZ569" s="39" t="s">
        <v>89</v>
      </c>
      <c r="CA569" s="40" t="s">
        <v>152</v>
      </c>
      <c r="CB569" s="40">
        <v>14</v>
      </c>
      <c r="CC569" s="40"/>
      <c r="CD569" s="40"/>
      <c r="CE569" s="40" t="s">
        <v>152</v>
      </c>
      <c r="CF569" s="40"/>
      <c r="CG569" s="40">
        <v>38</v>
      </c>
      <c r="CH569" s="40">
        <v>19</v>
      </c>
      <c r="CI569" s="24"/>
      <c r="CM569">
        <v>1</v>
      </c>
      <c r="CN569" s="39">
        <v>1</v>
      </c>
      <c r="CO569" s="24"/>
    </row>
    <row r="570" spans="1:93" x14ac:dyDescent="0.25">
      <c r="A570">
        <v>205</v>
      </c>
      <c r="B570" s="21">
        <v>43664</v>
      </c>
      <c r="C570">
        <v>149</v>
      </c>
      <c r="D570">
        <v>22</v>
      </c>
      <c r="E570" t="s">
        <v>175</v>
      </c>
      <c r="F570">
        <v>3</v>
      </c>
      <c r="G570">
        <v>3</v>
      </c>
      <c r="I570" t="s">
        <v>177</v>
      </c>
      <c r="J570" s="22">
        <f>COUNTIF($C$135:C722,C570)</f>
        <v>22</v>
      </c>
      <c r="K570" s="23"/>
      <c r="L570">
        <f t="shared" si="82"/>
        <v>22</v>
      </c>
      <c r="M570" s="24">
        <v>2</v>
      </c>
      <c r="N570" s="24">
        <v>2</v>
      </c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4"/>
      <c r="AJ570" s="25">
        <v>4</v>
      </c>
      <c r="AK570" s="26">
        <v>7</v>
      </c>
      <c r="AL570" s="27"/>
      <c r="AM570" s="27"/>
      <c r="AN570" s="28"/>
      <c r="AO570" s="29"/>
      <c r="AP570" s="30">
        <v>1</v>
      </c>
      <c r="AQ570" s="27">
        <v>1</v>
      </c>
      <c r="AR570" s="31">
        <v>1</v>
      </c>
      <c r="AS570" s="29">
        <v>3</v>
      </c>
      <c r="AT570" s="30">
        <v>3</v>
      </c>
      <c r="AU570" s="25"/>
      <c r="AV570" s="27"/>
      <c r="AW570" s="31"/>
      <c r="AX570" s="29"/>
      <c r="AY570" s="32"/>
      <c r="AZ570" s="25"/>
      <c r="BA570" s="33">
        <v>4</v>
      </c>
      <c r="BB570" s="31">
        <v>3</v>
      </c>
      <c r="BC570" s="31">
        <v>1</v>
      </c>
      <c r="BD570" s="34">
        <f>--_xlfn.CONCAT(BB570:BC570)</f>
        <v>31</v>
      </c>
      <c r="BE570" s="26"/>
      <c r="BF570" s="26"/>
      <c r="BG570" s="26"/>
      <c r="BH570" s="27">
        <v>1</v>
      </c>
      <c r="BI570" s="27">
        <v>0</v>
      </c>
      <c r="BJ570" s="28">
        <f t="shared" si="81"/>
        <v>10</v>
      </c>
      <c r="BK570" s="32"/>
      <c r="BL570" s="32"/>
      <c r="BM570" s="35"/>
      <c r="BN570" s="29">
        <v>2</v>
      </c>
      <c r="BO570" s="25"/>
      <c r="BP570" s="36">
        <v>1</v>
      </c>
      <c r="BQ570" s="36">
        <v>6</v>
      </c>
      <c r="BR570" s="37">
        <f>--_xlfn.CONCAT(BP570:BQ570)</f>
        <v>16</v>
      </c>
      <c r="BS570" s="38">
        <v>9</v>
      </c>
      <c r="BT570" s="38" t="s">
        <v>86</v>
      </c>
      <c r="BU570" s="40" t="s">
        <v>127</v>
      </c>
      <c r="BV570" s="39" t="s">
        <v>128</v>
      </c>
      <c r="BW570" s="39">
        <v>31</v>
      </c>
      <c r="BX570" s="39"/>
      <c r="BY570" t="s">
        <v>154</v>
      </c>
      <c r="BZ570" s="39" t="s">
        <v>89</v>
      </c>
      <c r="CA570" s="40">
        <v>15</v>
      </c>
      <c r="CB570" s="40">
        <v>16</v>
      </c>
      <c r="CC570" s="42">
        <v>15</v>
      </c>
      <c r="CD570" s="40"/>
      <c r="CE570" s="40"/>
      <c r="CF570" s="40"/>
      <c r="CG570" s="40">
        <v>8</v>
      </c>
      <c r="CH570" s="40">
        <v>18</v>
      </c>
      <c r="CI570" s="24"/>
      <c r="CM570">
        <v>3</v>
      </c>
      <c r="CN570" s="40">
        <v>1</v>
      </c>
    </row>
    <row r="571" spans="1:93" x14ac:dyDescent="0.25">
      <c r="A571">
        <v>207</v>
      </c>
      <c r="B571" s="21">
        <v>43664</v>
      </c>
      <c r="C571">
        <v>149</v>
      </c>
      <c r="D571">
        <v>25</v>
      </c>
      <c r="E571" t="s">
        <v>175</v>
      </c>
      <c r="F571">
        <v>3</v>
      </c>
      <c r="G571">
        <v>3</v>
      </c>
      <c r="I571" t="s">
        <v>177</v>
      </c>
      <c r="J571" s="22">
        <f>COUNTIF($C$135:C723,C571)</f>
        <v>22</v>
      </c>
      <c r="K571" s="23"/>
      <c r="L571">
        <f t="shared" si="82"/>
        <v>25</v>
      </c>
      <c r="M571" s="24">
        <v>2</v>
      </c>
      <c r="N571" s="24">
        <v>5</v>
      </c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4"/>
      <c r="AJ571" s="25">
        <v>4</v>
      </c>
      <c r="AK571" s="26">
        <v>7</v>
      </c>
      <c r="AL571" s="27"/>
      <c r="AM571" s="27"/>
      <c r="AN571" s="28"/>
      <c r="AO571" s="29"/>
      <c r="AP571" s="30">
        <v>1</v>
      </c>
      <c r="AQ571" s="27">
        <v>5</v>
      </c>
      <c r="AR571" s="31">
        <v>6</v>
      </c>
      <c r="AS571" s="29">
        <v>3</v>
      </c>
      <c r="AT571" s="30">
        <v>4</v>
      </c>
      <c r="AU571" s="25"/>
      <c r="AV571" s="27"/>
      <c r="AW571" s="31"/>
      <c r="AX571" s="29"/>
      <c r="AY571" s="32"/>
      <c r="AZ571" s="25"/>
      <c r="BA571" s="33">
        <v>4</v>
      </c>
      <c r="BB571" s="31">
        <v>3</v>
      </c>
      <c r="BC571" s="31">
        <v>6</v>
      </c>
      <c r="BD571" s="34">
        <f>--_xlfn.CONCAT(BB571:BC571)</f>
        <v>36</v>
      </c>
      <c r="BE571" s="26"/>
      <c r="BF571" s="26"/>
      <c r="BG571" s="26"/>
      <c r="BH571" s="27">
        <v>1</v>
      </c>
      <c r="BI571" s="27">
        <v>0</v>
      </c>
      <c r="BJ571" s="28">
        <f t="shared" si="81"/>
        <v>10</v>
      </c>
      <c r="BK571" s="32"/>
      <c r="BL571" s="32"/>
      <c r="BM571" s="35"/>
      <c r="BN571" s="29">
        <v>2</v>
      </c>
      <c r="BO571" s="25"/>
      <c r="BP571" s="36">
        <v>1</v>
      </c>
      <c r="BQ571" s="36">
        <v>6</v>
      </c>
      <c r="BR571" s="37">
        <f>--_xlfn.CONCAT(BP571:BQ571)</f>
        <v>16</v>
      </c>
      <c r="BS571" s="38">
        <v>9</v>
      </c>
      <c r="BT571" s="38" t="s">
        <v>86</v>
      </c>
      <c r="BU571" s="40" t="s">
        <v>127</v>
      </c>
      <c r="BV571" s="39" t="s">
        <v>128</v>
      </c>
      <c r="BW571" s="36">
        <v>36</v>
      </c>
      <c r="BX571" s="36" t="s">
        <v>178</v>
      </c>
      <c r="BY571" s="63" t="s">
        <v>273</v>
      </c>
      <c r="BZ571" s="39" t="s">
        <v>89</v>
      </c>
      <c r="CA571" s="40">
        <v>15</v>
      </c>
      <c r="CB571" s="40">
        <v>16</v>
      </c>
      <c r="CC571" s="42">
        <v>15</v>
      </c>
      <c r="CD571" s="40"/>
      <c r="CE571" s="40"/>
      <c r="CF571" s="40"/>
      <c r="CG571" s="40">
        <v>8</v>
      </c>
      <c r="CH571" s="40">
        <v>18</v>
      </c>
      <c r="CI571" s="24"/>
      <c r="CM571">
        <v>3</v>
      </c>
      <c r="CN571" s="40">
        <v>1</v>
      </c>
    </row>
    <row r="572" spans="1:93" x14ac:dyDescent="0.25">
      <c r="A572">
        <v>281</v>
      </c>
      <c r="B572" s="21">
        <v>43668</v>
      </c>
      <c r="C572">
        <v>178</v>
      </c>
      <c r="D572">
        <v>20</v>
      </c>
      <c r="E572" t="s">
        <v>276</v>
      </c>
      <c r="F572">
        <v>3</v>
      </c>
      <c r="G572">
        <v>2</v>
      </c>
      <c r="H572">
        <v>178</v>
      </c>
      <c r="I572" t="s">
        <v>277</v>
      </c>
      <c r="J572" s="22">
        <f>COUNTIF($C565:C$605,C572)</f>
        <v>1</v>
      </c>
      <c r="K572" s="23">
        <v>1</v>
      </c>
      <c r="L572">
        <f t="shared" si="82"/>
        <v>20</v>
      </c>
      <c r="M572" s="24">
        <v>2</v>
      </c>
      <c r="N572" s="24">
        <v>0</v>
      </c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  <c r="AI572" s="24"/>
      <c r="AJ572" s="25">
        <v>1</v>
      </c>
      <c r="AK572" s="26">
        <v>5</v>
      </c>
      <c r="AL572" s="27">
        <v>5</v>
      </c>
      <c r="AM572" s="27">
        <v>3</v>
      </c>
      <c r="AN572" s="28">
        <f>--_xlfn.CONCAT(AL572:AM572)</f>
        <v>53</v>
      </c>
      <c r="AO572" s="29">
        <v>4</v>
      </c>
      <c r="AP572" s="30">
        <v>1</v>
      </c>
      <c r="AQ572" s="27">
        <v>5</v>
      </c>
      <c r="AR572" s="31">
        <v>1</v>
      </c>
      <c r="AS572" s="29">
        <v>1</v>
      </c>
      <c r="AT572" s="30">
        <v>1</v>
      </c>
      <c r="AU572" s="25"/>
      <c r="AV572" s="27"/>
      <c r="AW572" s="31"/>
      <c r="AX572" s="29"/>
      <c r="AY572" s="32"/>
      <c r="AZ572" s="25"/>
      <c r="BA572" s="33"/>
      <c r="BB572" s="31"/>
      <c r="BC572" s="31"/>
      <c r="BD572" s="34"/>
      <c r="BE572" s="26"/>
      <c r="BF572" s="26"/>
      <c r="BG572" s="26"/>
      <c r="BH572" s="27">
        <v>1</v>
      </c>
      <c r="BI572" s="27">
        <v>1</v>
      </c>
      <c r="BJ572" s="28">
        <f t="shared" si="81"/>
        <v>11</v>
      </c>
      <c r="BK572" s="32">
        <v>2</v>
      </c>
      <c r="BL572" s="32">
        <v>2</v>
      </c>
      <c r="BM572" s="35">
        <f>--_xlfn.CONCAT(BK572:BL572)</f>
        <v>22</v>
      </c>
      <c r="BN572" s="29">
        <v>2</v>
      </c>
      <c r="BO572" s="25"/>
      <c r="BP572" s="36">
        <v>0</v>
      </c>
      <c r="BQ572" s="36">
        <v>7</v>
      </c>
      <c r="BR572" s="37">
        <f>--_xlfn.CONCAT(BP572:BQ572)</f>
        <v>7</v>
      </c>
      <c r="BS572" s="38">
        <v>5</v>
      </c>
      <c r="BT572" s="38" t="s">
        <v>76</v>
      </c>
      <c r="BU572" s="40" t="s">
        <v>77</v>
      </c>
      <c r="BV572" s="39" t="s">
        <v>78</v>
      </c>
      <c r="BW572" s="39"/>
      <c r="BX572" s="39"/>
      <c r="BY572" s="39"/>
      <c r="BZ572" s="39" t="s">
        <v>79</v>
      </c>
      <c r="CA572" s="40">
        <v>4</v>
      </c>
      <c r="CB572" s="40">
        <v>4</v>
      </c>
      <c r="CC572" s="40"/>
      <c r="CD572" s="40"/>
      <c r="CE572" s="40">
        <v>4</v>
      </c>
      <c r="CF572" s="40"/>
      <c r="CG572" s="40">
        <v>33</v>
      </c>
      <c r="CH572" s="40">
        <v>14</v>
      </c>
      <c r="CI572" s="24"/>
      <c r="CM572">
        <v>2</v>
      </c>
      <c r="CN572" s="40">
        <v>1</v>
      </c>
    </row>
    <row r="573" spans="1:93" x14ac:dyDescent="0.25">
      <c r="A573">
        <v>13</v>
      </c>
      <c r="B573" s="21">
        <v>43655</v>
      </c>
      <c r="C573">
        <v>102</v>
      </c>
      <c r="D573">
        <v>76</v>
      </c>
      <c r="E573" t="s">
        <v>286</v>
      </c>
      <c r="F573">
        <v>3</v>
      </c>
      <c r="G573">
        <v>1</v>
      </c>
      <c r="H573">
        <v>102</v>
      </c>
      <c r="I573" t="s">
        <v>287</v>
      </c>
      <c r="J573" s="22">
        <f>COUNTIF($C$88:C754,C573)</f>
        <v>14</v>
      </c>
      <c r="K573" s="23">
        <v>1</v>
      </c>
      <c r="L573">
        <f t="shared" si="82"/>
        <v>76</v>
      </c>
      <c r="M573" s="24">
        <v>7</v>
      </c>
      <c r="N573" s="24">
        <v>6</v>
      </c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  <c r="AI573" s="24"/>
      <c r="AJ573" s="25">
        <v>1</v>
      </c>
      <c r="AK573" s="26">
        <v>1</v>
      </c>
      <c r="AL573" s="27">
        <v>3</v>
      </c>
      <c r="AM573" s="27">
        <v>2</v>
      </c>
      <c r="AN573" s="28">
        <f>--_xlfn.CONCAT(AL573:AM573)</f>
        <v>32</v>
      </c>
      <c r="AO573" s="29">
        <v>2</v>
      </c>
      <c r="AP573" s="30">
        <v>1</v>
      </c>
      <c r="AQ573" s="27">
        <v>6</v>
      </c>
      <c r="AR573" s="31">
        <v>1</v>
      </c>
      <c r="AS573" s="29">
        <v>3</v>
      </c>
      <c r="AT573" s="30">
        <v>4</v>
      </c>
      <c r="AU573" s="25"/>
      <c r="AV573" s="27"/>
      <c r="AW573" s="31"/>
      <c r="AX573" s="29"/>
      <c r="AY573" s="32"/>
      <c r="AZ573" s="25"/>
      <c r="BA573" s="33">
        <v>4</v>
      </c>
      <c r="BB573" s="31">
        <v>3</v>
      </c>
      <c r="BC573" s="31">
        <v>1</v>
      </c>
      <c r="BD573" s="34">
        <f>--_xlfn.CONCAT(BB573:BC573)</f>
        <v>31</v>
      </c>
      <c r="BE573" s="26"/>
      <c r="BF573" s="26"/>
      <c r="BG573" s="26"/>
      <c r="BH573" s="27">
        <v>1</v>
      </c>
      <c r="BI573" s="27">
        <v>1</v>
      </c>
      <c r="BJ573" s="28">
        <f t="shared" si="81"/>
        <v>11</v>
      </c>
      <c r="BK573" s="32">
        <v>2</v>
      </c>
      <c r="BL573" s="32">
        <v>3</v>
      </c>
      <c r="BM573" s="35">
        <f>--_xlfn.CONCAT(BK573:BL573)</f>
        <v>23</v>
      </c>
      <c r="BN573" s="29">
        <v>2</v>
      </c>
      <c r="BO573" s="25"/>
      <c r="BP573" s="36">
        <v>1</v>
      </c>
      <c r="BQ573" s="36">
        <v>5</v>
      </c>
      <c r="BR573" s="37">
        <f>--_xlfn.CONCAT(BP573:BQ573)</f>
        <v>15</v>
      </c>
      <c r="BS573" s="38">
        <v>8</v>
      </c>
      <c r="BT573" s="38" t="s">
        <v>86</v>
      </c>
      <c r="BU573" s="40" t="s">
        <v>150</v>
      </c>
      <c r="BV573" s="39" t="s">
        <v>151</v>
      </c>
      <c r="BW573" s="39">
        <v>31</v>
      </c>
      <c r="BX573" s="39"/>
      <c r="BY573" t="s">
        <v>154</v>
      </c>
      <c r="BZ573" s="39" t="s">
        <v>89</v>
      </c>
      <c r="CA573" s="40" t="s">
        <v>152</v>
      </c>
      <c r="CB573" s="40">
        <v>14</v>
      </c>
      <c r="CC573" s="40"/>
      <c r="CD573" s="40"/>
      <c r="CE573" s="40" t="s">
        <v>152</v>
      </c>
      <c r="CF573" s="40"/>
      <c r="CG573" s="40">
        <v>38</v>
      </c>
      <c r="CH573" s="40">
        <v>19</v>
      </c>
      <c r="CI573" s="24"/>
      <c r="CM573">
        <v>1</v>
      </c>
      <c r="CN573" s="40">
        <v>1</v>
      </c>
      <c r="CO573" s="39"/>
    </row>
    <row r="574" spans="1:93" x14ac:dyDescent="0.25">
      <c r="A574">
        <v>645</v>
      </c>
      <c r="B574" s="21">
        <v>43685</v>
      </c>
      <c r="C574">
        <v>367</v>
      </c>
      <c r="D574">
        <v>9</v>
      </c>
      <c r="E574" t="s">
        <v>288</v>
      </c>
      <c r="F574">
        <v>3</v>
      </c>
      <c r="G574">
        <v>1</v>
      </c>
      <c r="H574">
        <v>367</v>
      </c>
      <c r="I574" t="s">
        <v>324</v>
      </c>
      <c r="L574">
        <f t="shared" si="82"/>
        <v>9</v>
      </c>
      <c r="M574" s="24">
        <v>0</v>
      </c>
      <c r="N574" s="24">
        <v>9</v>
      </c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  <c r="AI574" s="24"/>
      <c r="AJ574" s="25">
        <v>9</v>
      </c>
      <c r="AK574" s="26"/>
      <c r="AL574" s="27"/>
      <c r="AM574" s="27"/>
      <c r="AN574" s="28"/>
      <c r="AO574" s="29"/>
      <c r="AP574" s="30">
        <v>1</v>
      </c>
      <c r="AQ574" s="27">
        <v>6</v>
      </c>
      <c r="AR574" s="31">
        <v>1</v>
      </c>
      <c r="AS574" s="29">
        <v>6</v>
      </c>
      <c r="AT574" s="30">
        <v>6</v>
      </c>
      <c r="AU574" s="25"/>
      <c r="AV574" s="27"/>
      <c r="AW574" s="31"/>
      <c r="AX574" s="29"/>
      <c r="AY574" s="32"/>
      <c r="AZ574" s="25"/>
      <c r="BA574" s="33"/>
      <c r="BB574" s="31"/>
      <c r="BC574" s="31"/>
      <c r="BD574" s="34"/>
      <c r="BE574" s="26"/>
      <c r="BF574" s="26"/>
      <c r="BG574" s="26"/>
      <c r="BH574" s="27">
        <v>1</v>
      </c>
      <c r="BI574" s="27">
        <v>1</v>
      </c>
      <c r="BJ574" s="28">
        <f t="shared" si="81"/>
        <v>11</v>
      </c>
      <c r="BK574" s="32"/>
      <c r="BL574" s="32"/>
      <c r="BM574" s="35"/>
      <c r="BN574" s="29">
        <v>2</v>
      </c>
      <c r="BO574" s="25"/>
      <c r="BP574" s="36"/>
      <c r="BQ574" s="36"/>
      <c r="BR574" s="37">
        <v>37</v>
      </c>
      <c r="BS574" s="24"/>
      <c r="BT574" s="24"/>
      <c r="BU574" t="s">
        <v>201</v>
      </c>
      <c r="BV574" s="24" t="s">
        <v>202</v>
      </c>
      <c r="BW574" s="24"/>
      <c r="BX574" s="24"/>
      <c r="BY574" s="24"/>
      <c r="BZ574" s="39" t="s">
        <v>89</v>
      </c>
      <c r="CA574" s="40" t="s">
        <v>203</v>
      </c>
      <c r="CB574" s="40">
        <v>25</v>
      </c>
      <c r="CC574" s="40"/>
      <c r="CD574" s="40"/>
      <c r="CE574" s="40" t="s">
        <v>203</v>
      </c>
      <c r="CF574" s="40"/>
      <c r="CG574" s="40"/>
      <c r="CH574" s="40"/>
      <c r="CI574" s="24"/>
      <c r="CJ574" s="24" t="s">
        <v>203</v>
      </c>
      <c r="CM574">
        <v>1</v>
      </c>
      <c r="CN574" s="40">
        <v>1</v>
      </c>
    </row>
    <row r="575" spans="1:93" x14ac:dyDescent="0.25">
      <c r="A575">
        <v>646</v>
      </c>
      <c r="B575" s="21">
        <v>43685</v>
      </c>
      <c r="C575">
        <v>367</v>
      </c>
      <c r="D575">
        <v>9</v>
      </c>
      <c r="E575" t="s">
        <v>288</v>
      </c>
      <c r="F575">
        <v>3</v>
      </c>
      <c r="G575">
        <v>1</v>
      </c>
      <c r="H575">
        <v>367</v>
      </c>
      <c r="I575" t="s">
        <v>324</v>
      </c>
      <c r="L575">
        <f t="shared" si="82"/>
        <v>9</v>
      </c>
      <c r="M575" s="24">
        <v>0</v>
      </c>
      <c r="N575" s="24">
        <v>9</v>
      </c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  <c r="AI575" s="24"/>
      <c r="AJ575" s="25">
        <v>9</v>
      </c>
      <c r="AK575" s="26"/>
      <c r="AL575" s="27"/>
      <c r="AM575" s="27"/>
      <c r="AN575" s="28"/>
      <c r="AO575" s="29"/>
      <c r="AP575" s="30">
        <v>1</v>
      </c>
      <c r="AQ575" s="27">
        <v>7</v>
      </c>
      <c r="AR575" s="31">
        <v>1</v>
      </c>
      <c r="AS575" s="29">
        <v>2</v>
      </c>
      <c r="AT575" s="30">
        <v>2</v>
      </c>
      <c r="AU575" s="25"/>
      <c r="AV575" s="27"/>
      <c r="AW575" s="31"/>
      <c r="AX575" s="29"/>
      <c r="AY575" s="32"/>
      <c r="AZ575" s="25"/>
      <c r="BA575" s="33"/>
      <c r="BB575" s="31"/>
      <c r="BC575" s="31"/>
      <c r="BD575" s="34"/>
      <c r="BE575" s="26"/>
      <c r="BF575" s="26"/>
      <c r="BG575" s="26"/>
      <c r="BH575" s="27">
        <v>1</v>
      </c>
      <c r="BI575" s="27">
        <v>1</v>
      </c>
      <c r="BJ575" s="28">
        <f t="shared" si="81"/>
        <v>11</v>
      </c>
      <c r="BK575" s="32"/>
      <c r="BL575" s="32"/>
      <c r="BM575" s="35"/>
      <c r="BN575" s="29">
        <v>2</v>
      </c>
      <c r="BO575" s="25"/>
      <c r="BP575" s="36"/>
      <c r="BQ575" s="36"/>
      <c r="BR575" s="37">
        <v>37</v>
      </c>
      <c r="BS575" s="24"/>
      <c r="BT575" s="24"/>
      <c r="BU575" t="s">
        <v>201</v>
      </c>
      <c r="BV575" s="24" t="s">
        <v>202</v>
      </c>
      <c r="BW575" s="24"/>
      <c r="BX575" s="24"/>
      <c r="BY575" s="24"/>
      <c r="BZ575" s="39" t="s">
        <v>89</v>
      </c>
      <c r="CA575" s="40" t="s">
        <v>203</v>
      </c>
      <c r="CB575" s="40">
        <v>25</v>
      </c>
      <c r="CC575" s="40"/>
      <c r="CD575" s="40"/>
      <c r="CE575" s="40" t="s">
        <v>203</v>
      </c>
      <c r="CF575" s="40"/>
      <c r="CG575" s="40"/>
      <c r="CH575" s="40"/>
      <c r="CI575" s="24"/>
      <c r="CJ575" s="24" t="s">
        <v>203</v>
      </c>
      <c r="CM575">
        <v>1</v>
      </c>
      <c r="CN575" s="40">
        <v>1</v>
      </c>
    </row>
    <row r="576" spans="1:93" x14ac:dyDescent="0.25">
      <c r="A576">
        <v>600</v>
      </c>
      <c r="B576" s="21">
        <v>43681</v>
      </c>
      <c r="C576">
        <v>322</v>
      </c>
      <c r="D576">
        <v>42</v>
      </c>
      <c r="E576" t="s">
        <v>280</v>
      </c>
      <c r="F576">
        <v>3</v>
      </c>
      <c r="G576">
        <v>1</v>
      </c>
      <c r="H576">
        <v>322</v>
      </c>
      <c r="I576" t="s">
        <v>281</v>
      </c>
      <c r="J576" s="22">
        <f>COUNTIF($C$34:C754,C576)</f>
        <v>8</v>
      </c>
      <c r="K576" s="23">
        <v>1</v>
      </c>
      <c r="L576">
        <f t="shared" ref="L576:L584" si="83">--_xlfn.CONCAT(M576:N576)</f>
        <v>42</v>
      </c>
      <c r="M576" s="24">
        <v>4</v>
      </c>
      <c r="N576" s="24">
        <v>2</v>
      </c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  <c r="AI576" s="24"/>
      <c r="AJ576" s="25">
        <v>1</v>
      </c>
      <c r="AK576" s="26">
        <v>1</v>
      </c>
      <c r="AL576" s="27"/>
      <c r="AM576" s="27"/>
      <c r="AN576" s="28"/>
      <c r="AO576" s="29"/>
      <c r="AP576" s="30">
        <v>1</v>
      </c>
      <c r="AQ576" s="27">
        <v>5</v>
      </c>
      <c r="AR576" s="31">
        <v>1</v>
      </c>
      <c r="AS576" s="29">
        <v>1</v>
      </c>
      <c r="AT576" s="30">
        <v>1</v>
      </c>
      <c r="AU576" s="25"/>
      <c r="AV576" s="27"/>
      <c r="AW576" s="31"/>
      <c r="AX576" s="29"/>
      <c r="AY576" s="32"/>
      <c r="AZ576" s="25"/>
      <c r="BA576" s="33"/>
      <c r="BB576" s="31"/>
      <c r="BC576" s="31"/>
      <c r="BD576" s="34"/>
      <c r="BE576" s="26"/>
      <c r="BF576" s="26"/>
      <c r="BG576" s="26"/>
      <c r="BH576" s="27">
        <v>1</v>
      </c>
      <c r="BI576" s="27">
        <v>1</v>
      </c>
      <c r="BJ576" s="28">
        <f t="shared" si="81"/>
        <v>11</v>
      </c>
      <c r="BK576" s="32"/>
      <c r="BL576" s="32"/>
      <c r="BM576" s="35"/>
      <c r="BN576" s="29">
        <v>2</v>
      </c>
      <c r="BO576" s="25"/>
      <c r="BP576" s="36">
        <v>2</v>
      </c>
      <c r="BQ576" s="36">
        <v>7</v>
      </c>
      <c r="BR576" s="37">
        <f>--_xlfn.CONCAT(BP576:BQ576)</f>
        <v>27</v>
      </c>
      <c r="BS576" s="38">
        <v>1</v>
      </c>
      <c r="BT576" s="38" t="s">
        <v>54</v>
      </c>
      <c r="BU576" s="40" t="s">
        <v>77</v>
      </c>
      <c r="BV576" s="39" t="s">
        <v>78</v>
      </c>
      <c r="BW576" s="39"/>
      <c r="BX576" s="39"/>
      <c r="BY576" s="39"/>
      <c r="BZ576" s="39" t="s">
        <v>79</v>
      </c>
      <c r="CA576" s="40">
        <v>4</v>
      </c>
      <c r="CB576" s="40">
        <v>4</v>
      </c>
      <c r="CC576" s="40"/>
      <c r="CD576" s="40"/>
      <c r="CE576" s="40">
        <v>4</v>
      </c>
      <c r="CF576" s="40"/>
      <c r="CG576" s="40">
        <v>33</v>
      </c>
      <c r="CH576" s="40">
        <v>14</v>
      </c>
      <c r="CI576" s="24"/>
      <c r="CJ576" s="24"/>
      <c r="CM576">
        <v>1</v>
      </c>
      <c r="CN576" s="39">
        <v>1</v>
      </c>
    </row>
    <row r="577" spans="1:93" x14ac:dyDescent="0.25">
      <c r="A577">
        <v>615</v>
      </c>
      <c r="B577" s="21">
        <v>43682</v>
      </c>
      <c r="C577">
        <v>338</v>
      </c>
      <c r="D577">
        <v>45</v>
      </c>
      <c r="E577" t="s">
        <v>280</v>
      </c>
      <c r="F577">
        <v>3</v>
      </c>
      <c r="G577">
        <v>1</v>
      </c>
      <c r="H577">
        <v>338</v>
      </c>
      <c r="I577" t="s">
        <v>307</v>
      </c>
      <c r="L577">
        <f t="shared" si="83"/>
        <v>45</v>
      </c>
      <c r="M577" s="24">
        <v>4</v>
      </c>
      <c r="N577" s="24">
        <v>5</v>
      </c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  <c r="AI577" s="24"/>
      <c r="AJ577" s="25">
        <v>9</v>
      </c>
      <c r="AK577" s="26"/>
      <c r="AL577" s="27"/>
      <c r="AM577" s="27"/>
      <c r="AN577" s="28"/>
      <c r="AO577" s="29"/>
      <c r="AP577" s="30">
        <v>1</v>
      </c>
      <c r="AQ577" s="27">
        <v>5</v>
      </c>
      <c r="AR577" s="31">
        <v>1</v>
      </c>
      <c r="AS577" s="29">
        <v>5</v>
      </c>
      <c r="AT577" s="30">
        <v>5</v>
      </c>
      <c r="AU577" s="25"/>
      <c r="AV577" s="27"/>
      <c r="AW577" s="31"/>
      <c r="AX577" s="29"/>
      <c r="AY577" s="32"/>
      <c r="AZ577" s="25"/>
      <c r="BA577" s="33"/>
      <c r="BB577" s="31"/>
      <c r="BC577" s="31"/>
      <c r="BD577" s="34"/>
      <c r="BE577" s="26"/>
      <c r="BF577" s="26"/>
      <c r="BG577" s="26"/>
      <c r="BH577" s="27">
        <v>1</v>
      </c>
      <c r="BI577" s="27">
        <v>1</v>
      </c>
      <c r="BJ577" s="28">
        <f t="shared" si="81"/>
        <v>11</v>
      </c>
      <c r="BK577" s="32"/>
      <c r="BL577" s="32"/>
      <c r="BM577" s="35"/>
      <c r="BN577" s="29">
        <v>2</v>
      </c>
      <c r="BO577" s="25"/>
      <c r="BP577" s="36"/>
      <c r="BQ577" s="36"/>
      <c r="BR577" s="37">
        <v>37</v>
      </c>
      <c r="BS577" s="24"/>
      <c r="BT577" s="24"/>
      <c r="BU577" t="s">
        <v>201</v>
      </c>
      <c r="BV577" s="24" t="s">
        <v>202</v>
      </c>
      <c r="BW577" s="24"/>
      <c r="BX577" s="24"/>
      <c r="BY577" s="24"/>
      <c r="BZ577" s="39" t="s">
        <v>89</v>
      </c>
      <c r="CA577" s="40" t="s">
        <v>203</v>
      </c>
      <c r="CB577" s="40">
        <v>25</v>
      </c>
      <c r="CC577" s="40"/>
      <c r="CD577" s="40"/>
      <c r="CE577" s="40" t="s">
        <v>203</v>
      </c>
      <c r="CF577" s="40"/>
      <c r="CG577" s="40"/>
      <c r="CH577" s="40"/>
      <c r="CI577" s="24"/>
      <c r="CJ577" s="24" t="s">
        <v>203</v>
      </c>
      <c r="CM577">
        <v>1</v>
      </c>
      <c r="CN577" s="39">
        <v>1</v>
      </c>
    </row>
    <row r="578" spans="1:93" x14ac:dyDescent="0.25">
      <c r="A578">
        <v>610</v>
      </c>
      <c r="B578" s="21">
        <v>43682</v>
      </c>
      <c r="C578">
        <v>333</v>
      </c>
      <c r="D578">
        <v>24</v>
      </c>
      <c r="E578" t="s">
        <v>280</v>
      </c>
      <c r="F578">
        <v>3</v>
      </c>
      <c r="G578">
        <v>1</v>
      </c>
      <c r="H578">
        <v>333</v>
      </c>
      <c r="I578" t="s">
        <v>303</v>
      </c>
      <c r="J578" s="22">
        <f>COUNTIF($C$51:C754,C578)</f>
        <v>6</v>
      </c>
      <c r="K578" s="23">
        <v>3</v>
      </c>
      <c r="L578">
        <f t="shared" si="83"/>
        <v>24</v>
      </c>
      <c r="M578" s="24">
        <v>2</v>
      </c>
      <c r="N578" s="24">
        <v>4</v>
      </c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  <c r="AI578" s="24"/>
      <c r="AJ578" s="25">
        <v>4</v>
      </c>
      <c r="AK578" s="26">
        <v>7</v>
      </c>
      <c r="AL578" s="27"/>
      <c r="AM578" s="27"/>
      <c r="AN578" s="28"/>
      <c r="AO578" s="29">
        <v>1</v>
      </c>
      <c r="AP578" s="30">
        <v>1</v>
      </c>
      <c r="AQ578" s="27">
        <v>1</v>
      </c>
      <c r="AR578" s="31">
        <v>1</v>
      </c>
      <c r="AS578" s="29">
        <v>3</v>
      </c>
      <c r="AT578" s="30">
        <v>3</v>
      </c>
      <c r="AU578" s="25"/>
      <c r="AV578" s="27"/>
      <c r="AW578" s="31"/>
      <c r="AX578" s="29"/>
      <c r="AY578" s="32"/>
      <c r="AZ578" s="25"/>
      <c r="BA578" s="33">
        <v>4</v>
      </c>
      <c r="BB578" s="31">
        <v>3</v>
      </c>
      <c r="BC578" s="31">
        <v>1</v>
      </c>
      <c r="BD578" s="34">
        <f>--_xlfn.CONCAT(BB578:BC578)</f>
        <v>31</v>
      </c>
      <c r="BE578" s="26"/>
      <c r="BF578" s="26"/>
      <c r="BG578" s="26"/>
      <c r="BH578" s="27">
        <v>1</v>
      </c>
      <c r="BI578" s="27">
        <v>1</v>
      </c>
      <c r="BJ578" s="28">
        <f t="shared" si="81"/>
        <v>11</v>
      </c>
      <c r="BK578" s="32"/>
      <c r="BL578" s="32"/>
      <c r="BM578" s="35"/>
      <c r="BN578" s="29">
        <v>2</v>
      </c>
      <c r="BO578" s="25"/>
      <c r="BP578" s="36"/>
      <c r="BQ578" s="36"/>
      <c r="BR578" s="57">
        <v>33</v>
      </c>
      <c r="BS578" s="38" t="s">
        <v>141</v>
      </c>
      <c r="BT578" s="38" t="s">
        <v>86</v>
      </c>
      <c r="BU578" s="40" t="s">
        <v>142</v>
      </c>
      <c r="BV578" s="39" t="s">
        <v>143</v>
      </c>
      <c r="BW578" s="39">
        <v>31</v>
      </c>
      <c r="BX578" s="39"/>
      <c r="BY578" t="s">
        <v>154</v>
      </c>
      <c r="BZ578" s="39" t="s">
        <v>89</v>
      </c>
      <c r="CA578" s="40" t="s">
        <v>144</v>
      </c>
      <c r="CB578" s="40">
        <v>19</v>
      </c>
      <c r="CC578" s="40"/>
      <c r="CD578" s="40"/>
      <c r="CE578" s="40" t="s">
        <v>144</v>
      </c>
      <c r="CF578" s="40"/>
      <c r="CG578" s="40">
        <v>42</v>
      </c>
      <c r="CH578" s="40">
        <v>0</v>
      </c>
      <c r="CI578" s="24"/>
      <c r="CM578">
        <v>1</v>
      </c>
      <c r="CN578" s="39">
        <v>2</v>
      </c>
    </row>
    <row r="579" spans="1:93" x14ac:dyDescent="0.25">
      <c r="A579">
        <v>612</v>
      </c>
      <c r="B579" s="60">
        <v>43682</v>
      </c>
      <c r="C579" s="24">
        <v>336</v>
      </c>
      <c r="D579" s="24">
        <v>19</v>
      </c>
      <c r="E579" t="s">
        <v>280</v>
      </c>
      <c r="F579">
        <v>3</v>
      </c>
      <c r="G579">
        <v>1</v>
      </c>
      <c r="H579" s="24">
        <v>336</v>
      </c>
      <c r="I579" s="24" t="s">
        <v>341</v>
      </c>
      <c r="J579" s="61">
        <f>COUNTIF($C$56:C754,C579)</f>
        <v>1</v>
      </c>
      <c r="K579" s="61">
        <v>1</v>
      </c>
      <c r="L579" s="24">
        <f t="shared" si="83"/>
        <v>19</v>
      </c>
      <c r="M579" s="24">
        <v>1</v>
      </c>
      <c r="N579" s="24">
        <v>9</v>
      </c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  <c r="AI579" s="24"/>
      <c r="AJ579" s="25">
        <v>4</v>
      </c>
      <c r="AK579" s="26"/>
      <c r="AL579" s="27"/>
      <c r="AM579" s="27"/>
      <c r="AN579" s="28"/>
      <c r="AO579" s="29"/>
      <c r="AP579" s="30">
        <v>1</v>
      </c>
      <c r="AQ579" s="27">
        <v>4</v>
      </c>
      <c r="AR579" s="31">
        <v>1</v>
      </c>
      <c r="AS579" s="29">
        <v>1</v>
      </c>
      <c r="AT579" s="30">
        <v>2</v>
      </c>
      <c r="AU579" s="25"/>
      <c r="AV579" s="27"/>
      <c r="AW579" s="31"/>
      <c r="AX579" s="29"/>
      <c r="AY579" s="32"/>
      <c r="AZ579" s="25"/>
      <c r="BA579" s="33">
        <v>3</v>
      </c>
      <c r="BB579" s="31">
        <v>1</v>
      </c>
      <c r="BC579" s="31">
        <v>5</v>
      </c>
      <c r="BD579" s="34">
        <f>--_xlfn.CONCAT(BB579:BC579)</f>
        <v>15</v>
      </c>
      <c r="BE579" s="26"/>
      <c r="BF579" s="26"/>
      <c r="BG579" s="26"/>
      <c r="BH579" s="27">
        <v>1</v>
      </c>
      <c r="BI579" s="27">
        <v>1</v>
      </c>
      <c r="BJ579" s="28">
        <f t="shared" si="81"/>
        <v>11</v>
      </c>
      <c r="BK579" s="32"/>
      <c r="BL579" s="32"/>
      <c r="BM579" s="35"/>
      <c r="BN579" s="29">
        <v>2</v>
      </c>
      <c r="BO579" s="25"/>
      <c r="BP579" s="36">
        <v>2</v>
      </c>
      <c r="BQ579" s="36">
        <v>9</v>
      </c>
      <c r="BR579" s="37">
        <f>--_xlfn.CONCAT(BP579:BQ579)</f>
        <v>29</v>
      </c>
      <c r="BS579" s="24"/>
      <c r="BT579" s="24"/>
      <c r="BU579" t="s">
        <v>117</v>
      </c>
      <c r="BV579" s="24" t="s">
        <v>118</v>
      </c>
      <c r="BW579" s="29">
        <v>15</v>
      </c>
      <c r="BX579" s="36" t="s">
        <v>178</v>
      </c>
      <c r="BY579" s="63" t="s">
        <v>320</v>
      </c>
      <c r="BZ579" s="39" t="s">
        <v>89</v>
      </c>
      <c r="CA579" s="40" t="s">
        <v>119</v>
      </c>
      <c r="CB579" s="40">
        <v>17</v>
      </c>
      <c r="CC579" s="40"/>
      <c r="CD579" s="40"/>
      <c r="CE579" s="40" t="s">
        <v>119</v>
      </c>
      <c r="CF579" s="40"/>
      <c r="CG579" s="40">
        <v>40</v>
      </c>
      <c r="CH579" s="40">
        <v>20</v>
      </c>
      <c r="CI579" s="24"/>
      <c r="CJ579" s="24"/>
      <c r="CM579">
        <v>1</v>
      </c>
      <c r="CN579" s="39">
        <v>2</v>
      </c>
    </row>
    <row r="580" spans="1:93" x14ac:dyDescent="0.25">
      <c r="A580">
        <v>797</v>
      </c>
      <c r="B580" s="21">
        <v>43696</v>
      </c>
      <c r="C580">
        <v>446</v>
      </c>
      <c r="D580">
        <v>23</v>
      </c>
      <c r="E580" t="s">
        <v>278</v>
      </c>
      <c r="F580">
        <v>3</v>
      </c>
      <c r="G580">
        <v>3</v>
      </c>
      <c r="I580" t="s">
        <v>279</v>
      </c>
      <c r="J580" s="22">
        <f>COUNTIF($C$158:C712,C580)</f>
        <v>18</v>
      </c>
      <c r="K580" s="23"/>
      <c r="L580">
        <f t="shared" si="83"/>
        <v>23</v>
      </c>
      <c r="M580" s="24">
        <v>2</v>
      </c>
      <c r="N580" s="24">
        <v>3</v>
      </c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  <c r="AI580" s="24"/>
      <c r="AJ580" s="25">
        <v>4</v>
      </c>
      <c r="AK580" s="26">
        <v>7</v>
      </c>
      <c r="AL580" s="27"/>
      <c r="AM580" s="27"/>
      <c r="AN580" s="28"/>
      <c r="AO580" s="29"/>
      <c r="AP580" s="30">
        <v>1</v>
      </c>
      <c r="AQ580" s="27">
        <v>3</v>
      </c>
      <c r="AR580" s="31">
        <v>1</v>
      </c>
      <c r="AS580" s="29">
        <v>2</v>
      </c>
      <c r="AT580" s="30">
        <v>7</v>
      </c>
      <c r="AU580" s="25"/>
      <c r="AV580" s="27"/>
      <c r="AW580" s="31"/>
      <c r="AX580" s="29"/>
      <c r="AY580" s="32"/>
      <c r="AZ580" s="25"/>
      <c r="BA580" s="33">
        <v>4</v>
      </c>
      <c r="BB580" s="31">
        <v>4</v>
      </c>
      <c r="BC580" s="31">
        <v>8</v>
      </c>
      <c r="BD580" s="34">
        <f>--_xlfn.CONCAT(BB580:BC580)</f>
        <v>48</v>
      </c>
      <c r="BE580" s="26"/>
      <c r="BF580" s="26"/>
      <c r="BG580" s="26"/>
      <c r="BH580" s="27">
        <v>1</v>
      </c>
      <c r="BI580" s="27">
        <v>1</v>
      </c>
      <c r="BJ580" s="28">
        <f t="shared" si="81"/>
        <v>11</v>
      </c>
      <c r="BK580" s="32"/>
      <c r="BL580" s="32"/>
      <c r="BM580" s="35"/>
      <c r="BN580" s="29">
        <v>2</v>
      </c>
      <c r="BO580" s="25"/>
      <c r="BP580" s="36"/>
      <c r="BQ580" s="36"/>
      <c r="BR580" s="57">
        <v>33</v>
      </c>
      <c r="BS580" s="38" t="s">
        <v>141</v>
      </c>
      <c r="BT580" s="38" t="s">
        <v>86</v>
      </c>
      <c r="BU580" s="40" t="s">
        <v>142</v>
      </c>
      <c r="BV580" s="39" t="s">
        <v>143</v>
      </c>
      <c r="BW580" s="36">
        <v>48</v>
      </c>
      <c r="BX580" s="36" t="s">
        <v>178</v>
      </c>
      <c r="BY580" s="63" t="s">
        <v>342</v>
      </c>
      <c r="BZ580" s="39" t="s">
        <v>89</v>
      </c>
      <c r="CA580" s="40" t="s">
        <v>144</v>
      </c>
      <c r="CB580" s="40">
        <v>19</v>
      </c>
      <c r="CC580" s="40"/>
      <c r="CD580" s="40"/>
      <c r="CE580" s="40" t="s">
        <v>144</v>
      </c>
      <c r="CF580" s="40"/>
      <c r="CG580" s="40">
        <v>42</v>
      </c>
      <c r="CH580" s="40">
        <v>0</v>
      </c>
      <c r="CI580" s="24"/>
      <c r="CM580">
        <v>3</v>
      </c>
      <c r="CN580" s="40">
        <v>1</v>
      </c>
    </row>
    <row r="581" spans="1:93" x14ac:dyDescent="0.25">
      <c r="A581">
        <v>79</v>
      </c>
      <c r="B581" s="21">
        <v>43661</v>
      </c>
      <c r="C581">
        <v>131</v>
      </c>
      <c r="D581">
        <v>13</v>
      </c>
      <c r="E581" t="s">
        <v>293</v>
      </c>
      <c r="F581">
        <v>3</v>
      </c>
      <c r="G581">
        <v>1</v>
      </c>
      <c r="I581" t="s">
        <v>294</v>
      </c>
      <c r="J581" s="22">
        <f>COUNTIF($C$170:C730,C581)</f>
        <v>14</v>
      </c>
      <c r="K581" s="23"/>
      <c r="L581">
        <f t="shared" si="83"/>
        <v>13</v>
      </c>
      <c r="M581" s="24">
        <v>1</v>
      </c>
      <c r="N581" s="24">
        <v>3</v>
      </c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4"/>
      <c r="AJ581" s="25">
        <v>1</v>
      </c>
      <c r="AK581" s="26">
        <v>1</v>
      </c>
      <c r="AL581" s="27">
        <v>3</v>
      </c>
      <c r="AM581" s="27">
        <v>2</v>
      </c>
      <c r="AN581" s="28">
        <f>--_xlfn.CONCAT(AL581:AM581)</f>
        <v>32</v>
      </c>
      <c r="AO581" s="29">
        <v>1</v>
      </c>
      <c r="AP581" s="30">
        <v>1</v>
      </c>
      <c r="AQ581" s="27">
        <v>4</v>
      </c>
      <c r="AR581" s="31">
        <v>1</v>
      </c>
      <c r="AS581" s="29">
        <v>4</v>
      </c>
      <c r="AT581" s="30">
        <v>4</v>
      </c>
      <c r="AU581" s="25"/>
      <c r="AV581" s="27"/>
      <c r="AW581" s="31"/>
      <c r="AX581" s="29"/>
      <c r="AY581" s="32"/>
      <c r="AZ581" s="25"/>
      <c r="BA581" s="33"/>
      <c r="BB581" s="31"/>
      <c r="BC581" s="31"/>
      <c r="BD581" s="34"/>
      <c r="BE581" s="26"/>
      <c r="BF581" s="26"/>
      <c r="BG581" s="26"/>
      <c r="BH581" s="27">
        <v>1</v>
      </c>
      <c r="BI581" s="27">
        <v>1</v>
      </c>
      <c r="BJ581" s="28">
        <f t="shared" si="81"/>
        <v>11</v>
      </c>
      <c r="BK581" s="32"/>
      <c r="BL581" s="32"/>
      <c r="BM581" s="35"/>
      <c r="BN581" s="29">
        <v>2</v>
      </c>
      <c r="BO581" s="25"/>
      <c r="BP581" s="36">
        <v>2</v>
      </c>
      <c r="BQ581" s="36">
        <v>2</v>
      </c>
      <c r="BR581" s="37">
        <f>--_xlfn.CONCAT(BP581:BQ581)</f>
        <v>22</v>
      </c>
      <c r="BS581" s="38">
        <v>10</v>
      </c>
      <c r="BT581" s="38" t="s">
        <v>60</v>
      </c>
      <c r="BU581" t="s">
        <v>113</v>
      </c>
      <c r="BV581" s="24" t="s">
        <v>114</v>
      </c>
      <c r="BW581" s="24"/>
      <c r="BX581" s="24"/>
      <c r="BY581" s="24"/>
      <c r="BZ581" s="39" t="s">
        <v>89</v>
      </c>
      <c r="CA581" s="40" t="s">
        <v>115</v>
      </c>
      <c r="CB581" s="40">
        <v>20</v>
      </c>
      <c r="CC581" s="40"/>
      <c r="CD581" s="40"/>
      <c r="CE581" s="40" t="s">
        <v>115</v>
      </c>
      <c r="CF581" s="40"/>
      <c r="CG581" s="40">
        <v>43</v>
      </c>
      <c r="CH581" s="40">
        <v>0</v>
      </c>
      <c r="CM581">
        <v>1</v>
      </c>
      <c r="CN581" s="39">
        <v>1</v>
      </c>
      <c r="CO581" s="39"/>
    </row>
    <row r="582" spans="1:93" x14ac:dyDescent="0.25">
      <c r="A582">
        <v>611</v>
      </c>
      <c r="B582" s="21">
        <v>43682</v>
      </c>
      <c r="C582">
        <v>333</v>
      </c>
      <c r="D582">
        <v>8</v>
      </c>
      <c r="E582" t="s">
        <v>280</v>
      </c>
      <c r="F582">
        <v>3</v>
      </c>
      <c r="G582">
        <v>1</v>
      </c>
      <c r="H582">
        <v>333</v>
      </c>
      <c r="I582" t="s">
        <v>303</v>
      </c>
      <c r="J582" s="22">
        <f>COUNTIF($C$54:C754,C582)</f>
        <v>6</v>
      </c>
      <c r="K582" s="23">
        <v>1</v>
      </c>
      <c r="L582">
        <f t="shared" si="83"/>
        <v>8</v>
      </c>
      <c r="M582" s="24">
        <v>0</v>
      </c>
      <c r="N582" s="24">
        <v>8</v>
      </c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  <c r="AI582" s="24"/>
      <c r="AJ582" s="25">
        <v>1</v>
      </c>
      <c r="AK582" s="26">
        <v>1</v>
      </c>
      <c r="AL582" s="27">
        <v>0</v>
      </c>
      <c r="AM582" s="27">
        <v>7</v>
      </c>
      <c r="AN582" s="28">
        <f>--_xlfn.CONCAT(AL582:AM582)</f>
        <v>7</v>
      </c>
      <c r="AO582" s="29">
        <v>2</v>
      </c>
      <c r="AP582" s="30">
        <v>1</v>
      </c>
      <c r="AQ582" s="27">
        <v>5</v>
      </c>
      <c r="AR582" s="31">
        <v>1</v>
      </c>
      <c r="AS582" s="29">
        <v>4</v>
      </c>
      <c r="AT582" s="30">
        <v>4</v>
      </c>
      <c r="AU582" s="25"/>
      <c r="AV582" s="27"/>
      <c r="AW582" s="31"/>
      <c r="AX582" s="29"/>
      <c r="AY582" s="32"/>
      <c r="AZ582" s="25"/>
      <c r="BA582" s="33"/>
      <c r="BB582" s="31"/>
      <c r="BC582" s="31"/>
      <c r="BD582" s="34"/>
      <c r="BE582" s="26"/>
      <c r="BF582" s="26"/>
      <c r="BG582" s="26"/>
      <c r="BH582" s="27">
        <v>1</v>
      </c>
      <c r="BI582" s="27">
        <v>2</v>
      </c>
      <c r="BJ582" s="28">
        <f t="shared" si="81"/>
        <v>12</v>
      </c>
      <c r="BK582" s="32"/>
      <c r="BL582" s="32"/>
      <c r="BM582" s="35"/>
      <c r="BN582" s="29">
        <v>2</v>
      </c>
      <c r="BO582" s="25"/>
      <c r="BP582" s="36"/>
      <c r="BQ582" s="36"/>
      <c r="BR582" s="59">
        <v>35</v>
      </c>
      <c r="BS582" s="27">
        <v>14</v>
      </c>
      <c r="BT582" s="24"/>
      <c r="BU582" t="s">
        <v>113</v>
      </c>
      <c r="BV582" s="24" t="s">
        <v>114</v>
      </c>
      <c r="BW582" s="24"/>
      <c r="BX582" s="24"/>
      <c r="BY582" s="24"/>
      <c r="BZ582" s="39" t="s">
        <v>89</v>
      </c>
      <c r="CA582" s="40" t="s">
        <v>115</v>
      </c>
      <c r="CB582" s="40">
        <v>20</v>
      </c>
      <c r="CC582" s="40"/>
      <c r="CD582" s="40"/>
      <c r="CE582" s="40" t="s">
        <v>115</v>
      </c>
      <c r="CF582" s="40"/>
      <c r="CG582" s="40">
        <v>43</v>
      </c>
      <c r="CH582" s="40">
        <v>0</v>
      </c>
      <c r="CM582">
        <v>1</v>
      </c>
      <c r="CN582" s="39">
        <v>2</v>
      </c>
      <c r="CO582" s="41"/>
    </row>
    <row r="583" spans="1:93" x14ac:dyDescent="0.25">
      <c r="A583">
        <v>781</v>
      </c>
      <c r="B583" s="21">
        <v>43696</v>
      </c>
      <c r="C583">
        <v>444</v>
      </c>
      <c r="D583">
        <v>36</v>
      </c>
      <c r="E583" t="s">
        <v>284</v>
      </c>
      <c r="F583">
        <v>3</v>
      </c>
      <c r="G583">
        <v>3</v>
      </c>
      <c r="H583">
        <v>444</v>
      </c>
      <c r="I583" t="s">
        <v>285</v>
      </c>
      <c r="J583" s="22">
        <f>COUNTIF($C$28:C754,C583)</f>
        <v>23</v>
      </c>
      <c r="K583" s="23">
        <v>1</v>
      </c>
      <c r="L583">
        <f t="shared" si="83"/>
        <v>36</v>
      </c>
      <c r="M583" s="24">
        <v>3</v>
      </c>
      <c r="N583" s="24">
        <v>6</v>
      </c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  <c r="AI583" s="24"/>
      <c r="AJ583" s="25">
        <v>1</v>
      </c>
      <c r="AK583" s="26">
        <v>1</v>
      </c>
      <c r="AL583" s="27">
        <v>0</v>
      </c>
      <c r="AM583" s="27">
        <v>1</v>
      </c>
      <c r="AN583" s="28">
        <f>--_xlfn.CONCAT(AL583:AM583)</f>
        <v>1</v>
      </c>
      <c r="AO583" s="29">
        <v>2</v>
      </c>
      <c r="AP583" s="30">
        <v>1</v>
      </c>
      <c r="AQ583" s="27">
        <v>1</v>
      </c>
      <c r="AR583" s="31">
        <v>1</v>
      </c>
      <c r="AS583" s="29">
        <v>7</v>
      </c>
      <c r="AT583" s="30">
        <v>2</v>
      </c>
      <c r="AU583" s="25"/>
      <c r="AV583" s="27"/>
      <c r="AW583" s="31"/>
      <c r="AX583" s="29"/>
      <c r="AY583" s="32"/>
      <c r="AZ583" s="25"/>
      <c r="BA583" s="33">
        <v>4</v>
      </c>
      <c r="BB583" s="31">
        <v>1</v>
      </c>
      <c r="BC583" s="31">
        <v>4</v>
      </c>
      <c r="BD583" s="34">
        <f>--_xlfn.CONCAT(BB583:BC583)</f>
        <v>14</v>
      </c>
      <c r="BE583" s="26"/>
      <c r="BF583" s="26"/>
      <c r="BG583" s="26"/>
      <c r="BH583" s="27">
        <v>1</v>
      </c>
      <c r="BI583" s="27">
        <v>2</v>
      </c>
      <c r="BJ583" s="28">
        <f t="shared" si="81"/>
        <v>12</v>
      </c>
      <c r="BK583" s="32"/>
      <c r="BL583" s="32"/>
      <c r="BM583" s="35"/>
      <c r="BN583" s="29">
        <v>2</v>
      </c>
      <c r="BO583" s="25"/>
      <c r="BP583" s="36">
        <v>1</v>
      </c>
      <c r="BQ583" s="36">
        <v>5</v>
      </c>
      <c r="BR583" s="37">
        <f>--_xlfn.CONCAT(BP583:BQ583)</f>
        <v>15</v>
      </c>
      <c r="BS583" s="38">
        <v>8</v>
      </c>
      <c r="BT583" s="38" t="s">
        <v>86</v>
      </c>
      <c r="BU583" s="40" t="s">
        <v>150</v>
      </c>
      <c r="BV583" s="39" t="s">
        <v>151</v>
      </c>
      <c r="BW583" s="36">
        <v>14</v>
      </c>
      <c r="BX583" s="36" t="s">
        <v>178</v>
      </c>
      <c r="BY583" s="63" t="s">
        <v>179</v>
      </c>
      <c r="BZ583" s="39" t="s">
        <v>89</v>
      </c>
      <c r="CA583" s="40" t="s">
        <v>152</v>
      </c>
      <c r="CB583" s="40">
        <v>14</v>
      </c>
      <c r="CC583" s="40"/>
      <c r="CD583" s="40"/>
      <c r="CE583" s="40" t="s">
        <v>152</v>
      </c>
      <c r="CF583" s="40"/>
      <c r="CG583" s="40">
        <v>38</v>
      </c>
      <c r="CH583" s="40">
        <v>19</v>
      </c>
      <c r="CI583" s="24"/>
      <c r="CM583">
        <v>3</v>
      </c>
      <c r="CN583" s="40">
        <v>1</v>
      </c>
    </row>
    <row r="584" spans="1:93" x14ac:dyDescent="0.25">
      <c r="A584">
        <v>85</v>
      </c>
      <c r="B584" s="21">
        <v>43661</v>
      </c>
      <c r="C584">
        <v>131</v>
      </c>
      <c r="D584">
        <v>44</v>
      </c>
      <c r="E584" t="s">
        <v>293</v>
      </c>
      <c r="F584">
        <v>3</v>
      </c>
      <c r="G584">
        <v>1</v>
      </c>
      <c r="I584" t="s">
        <v>294</v>
      </c>
      <c r="J584" s="22">
        <f>COUNTIF($A$28:C641,C584)</f>
        <v>15</v>
      </c>
      <c r="K584" s="23"/>
      <c r="L584">
        <f t="shared" si="83"/>
        <v>44</v>
      </c>
      <c r="M584" s="24">
        <v>4</v>
      </c>
      <c r="N584" s="24">
        <v>4</v>
      </c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  <c r="AI584" s="24"/>
      <c r="AJ584" s="25">
        <v>5</v>
      </c>
      <c r="AK584" s="26"/>
      <c r="AL584" s="27"/>
      <c r="AM584" s="27"/>
      <c r="AN584" s="28"/>
      <c r="AO584" s="29"/>
      <c r="AP584" s="30">
        <v>1</v>
      </c>
      <c r="AQ584" s="27">
        <v>5</v>
      </c>
      <c r="AR584" s="31">
        <v>1</v>
      </c>
      <c r="AS584" s="29">
        <v>1</v>
      </c>
      <c r="AT584" s="30">
        <v>1</v>
      </c>
      <c r="AU584" s="25"/>
      <c r="AV584" s="27"/>
      <c r="AW584" s="31"/>
      <c r="AX584" s="29"/>
      <c r="AY584" s="32"/>
      <c r="AZ584" s="25"/>
      <c r="BA584" s="33"/>
      <c r="BB584" s="31"/>
      <c r="BC584" s="31"/>
      <c r="BD584" s="34"/>
      <c r="BE584" s="26"/>
      <c r="BF584" s="26"/>
      <c r="BG584" s="26"/>
      <c r="BH584" s="27">
        <v>1</v>
      </c>
      <c r="BI584" s="27">
        <v>2</v>
      </c>
      <c r="BJ584" s="28">
        <f t="shared" si="81"/>
        <v>12</v>
      </c>
      <c r="BK584" s="32"/>
      <c r="BL584" s="32"/>
      <c r="BM584" s="35"/>
      <c r="BN584" s="29">
        <v>2</v>
      </c>
      <c r="BO584" s="25">
        <v>6</v>
      </c>
      <c r="BP584" s="36"/>
      <c r="BQ584" s="36"/>
      <c r="BR584" s="57">
        <v>31</v>
      </c>
      <c r="BS584" s="38">
        <v>1</v>
      </c>
      <c r="BT584" s="38" t="s">
        <v>54</v>
      </c>
      <c r="BU584" s="40" t="s">
        <v>165</v>
      </c>
      <c r="BV584" s="24" t="s">
        <v>166</v>
      </c>
      <c r="BW584" s="24"/>
      <c r="BX584" s="24"/>
      <c r="BY584" s="24"/>
      <c r="BZ584" s="39" t="s">
        <v>57</v>
      </c>
      <c r="CA584" s="40">
        <v>5</v>
      </c>
      <c r="CB584" s="40">
        <v>5</v>
      </c>
      <c r="CC584" s="40"/>
      <c r="CD584" s="40"/>
      <c r="CE584" s="40">
        <v>5</v>
      </c>
      <c r="CF584" s="40"/>
      <c r="CG584" s="40">
        <v>34</v>
      </c>
      <c r="CH584" s="40">
        <v>13</v>
      </c>
      <c r="CI584" s="24"/>
      <c r="CL584" s="24"/>
      <c r="CM584">
        <v>1</v>
      </c>
      <c r="CN584" s="39">
        <v>1</v>
      </c>
      <c r="CO584" s="39"/>
    </row>
    <row r="585" spans="1:93" x14ac:dyDescent="0.25">
      <c r="A585">
        <v>86</v>
      </c>
      <c r="B585" s="21">
        <v>43653</v>
      </c>
      <c r="C585">
        <v>131</v>
      </c>
      <c r="D585">
        <v>4</v>
      </c>
      <c r="E585" t="s">
        <v>293</v>
      </c>
      <c r="F585">
        <v>3</v>
      </c>
      <c r="G585">
        <v>1</v>
      </c>
      <c r="H585">
        <v>131</v>
      </c>
      <c r="I585" t="s">
        <v>294</v>
      </c>
      <c r="L585">
        <f>--_xlfn.CONCAT(M585:O585)</f>
        <v>4</v>
      </c>
      <c r="M585" s="24">
        <v>0</v>
      </c>
      <c r="N585" s="24">
        <v>4</v>
      </c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  <c r="AI585" s="24"/>
      <c r="AJ585" s="25">
        <v>6</v>
      </c>
      <c r="AK585" s="26"/>
      <c r="AL585" s="27"/>
      <c r="AM585" s="27"/>
      <c r="AN585" s="28"/>
      <c r="AO585" s="29"/>
      <c r="AP585" s="30">
        <v>1</v>
      </c>
      <c r="AQ585" s="27">
        <v>4</v>
      </c>
      <c r="AR585" s="31">
        <v>1</v>
      </c>
      <c r="AS585" s="29">
        <v>3</v>
      </c>
      <c r="AT585" s="30">
        <v>3</v>
      </c>
      <c r="AU585" s="25"/>
      <c r="AV585" s="27"/>
      <c r="AW585" s="31"/>
      <c r="AX585" s="29"/>
      <c r="AY585" s="32"/>
      <c r="AZ585" s="25"/>
      <c r="BA585" s="33"/>
      <c r="BB585" s="31"/>
      <c r="BC585" s="31"/>
      <c r="BD585" s="34"/>
      <c r="BE585" s="26"/>
      <c r="BF585" s="26"/>
      <c r="BG585" s="26"/>
      <c r="BH585" s="27">
        <v>1</v>
      </c>
      <c r="BI585" s="27">
        <v>2</v>
      </c>
      <c r="BJ585" s="28">
        <f t="shared" si="81"/>
        <v>12</v>
      </c>
      <c r="BK585" s="32"/>
      <c r="BL585" s="32"/>
      <c r="BM585" s="35"/>
      <c r="BN585" s="29">
        <v>2</v>
      </c>
      <c r="BO585" s="25"/>
      <c r="BP585" s="36"/>
      <c r="BQ585" s="36"/>
      <c r="BR585" s="37">
        <v>38</v>
      </c>
      <c r="BS585" s="24"/>
      <c r="BT585" s="24"/>
      <c r="BU585" t="s">
        <v>263</v>
      </c>
      <c r="BV585" s="24" t="s">
        <v>264</v>
      </c>
      <c r="BW585" s="24"/>
      <c r="BX585" s="24"/>
      <c r="BY585" s="24"/>
      <c r="BZ585" s="39" t="s">
        <v>89</v>
      </c>
      <c r="CA585" s="40" t="s">
        <v>265</v>
      </c>
      <c r="CB585" s="40">
        <v>23</v>
      </c>
      <c r="CC585" s="40"/>
      <c r="CD585" s="40"/>
      <c r="CE585" s="40" t="s">
        <v>265</v>
      </c>
      <c r="CF585" s="40"/>
      <c r="CG585" s="40"/>
      <c r="CH585" s="40"/>
      <c r="CI585" s="24"/>
      <c r="CJ585" s="24" t="s">
        <v>265</v>
      </c>
      <c r="CM585">
        <v>1</v>
      </c>
      <c r="CN585" s="39">
        <v>1</v>
      </c>
      <c r="CO585" s="24"/>
    </row>
    <row r="586" spans="1:93" x14ac:dyDescent="0.25">
      <c r="A586">
        <v>213</v>
      </c>
      <c r="B586" s="21">
        <v>43664</v>
      </c>
      <c r="C586">
        <v>149</v>
      </c>
      <c r="D586">
        <v>44</v>
      </c>
      <c r="E586" t="s">
        <v>175</v>
      </c>
      <c r="F586">
        <v>3</v>
      </c>
      <c r="G586">
        <v>3</v>
      </c>
      <c r="H586">
        <v>149</v>
      </c>
      <c r="I586" t="s">
        <v>177</v>
      </c>
      <c r="J586" s="22">
        <f>COUNTIF($C$122:C754,C586)</f>
        <v>23</v>
      </c>
      <c r="K586" s="23">
        <v>4</v>
      </c>
      <c r="L586">
        <f>--_xlfn.CONCAT(M586:O586)</f>
        <v>44</v>
      </c>
      <c r="M586" s="24">
        <v>4</v>
      </c>
      <c r="N586" s="24">
        <v>4</v>
      </c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  <c r="AI586" s="24"/>
      <c r="AJ586" s="25">
        <v>1</v>
      </c>
      <c r="AK586" s="26">
        <v>1</v>
      </c>
      <c r="AL586" s="27">
        <v>0</v>
      </c>
      <c r="AM586" s="27">
        <v>7</v>
      </c>
      <c r="AN586" s="28">
        <f>--_xlfn.CONCAT(AL586:AM586)</f>
        <v>7</v>
      </c>
      <c r="AO586" s="29">
        <v>3</v>
      </c>
      <c r="AP586" s="30">
        <v>1</v>
      </c>
      <c r="AQ586" s="27">
        <v>4</v>
      </c>
      <c r="AR586" s="31">
        <v>1</v>
      </c>
      <c r="AS586" s="29">
        <v>3</v>
      </c>
      <c r="AT586" s="30">
        <v>4</v>
      </c>
      <c r="AU586" s="25"/>
      <c r="AV586" s="27"/>
      <c r="AW586" s="31"/>
      <c r="AX586" s="29">
        <v>3</v>
      </c>
      <c r="AY586" s="32"/>
      <c r="AZ586" s="25"/>
      <c r="BA586" s="33">
        <v>4</v>
      </c>
      <c r="BB586" s="31">
        <v>0</v>
      </c>
      <c r="BC586" s="31">
        <v>6</v>
      </c>
      <c r="BD586" s="34">
        <f>--_xlfn.CONCAT(BB586:BC586)</f>
        <v>6</v>
      </c>
      <c r="BE586" s="26"/>
      <c r="BF586" s="26"/>
      <c r="BG586" s="26"/>
      <c r="BH586" s="27">
        <v>1</v>
      </c>
      <c r="BI586" s="27">
        <v>2</v>
      </c>
      <c r="BJ586" s="28">
        <f t="shared" si="81"/>
        <v>12</v>
      </c>
      <c r="BK586" s="32"/>
      <c r="BL586" s="32"/>
      <c r="BM586" s="35"/>
      <c r="BN586" s="29">
        <v>2</v>
      </c>
      <c r="BO586" s="25"/>
      <c r="BP586" s="36"/>
      <c r="BQ586" s="36"/>
      <c r="BR586" s="57">
        <v>33</v>
      </c>
      <c r="BS586" s="38" t="s">
        <v>141</v>
      </c>
      <c r="BT586" s="38" t="s">
        <v>86</v>
      </c>
      <c r="BU586" s="40" t="s">
        <v>142</v>
      </c>
      <c r="BV586" s="39" t="s">
        <v>143</v>
      </c>
      <c r="BW586" s="36">
        <v>6</v>
      </c>
      <c r="BX586" s="36" t="s">
        <v>178</v>
      </c>
      <c r="BY586" s="63" t="s">
        <v>273</v>
      </c>
      <c r="BZ586" s="39" t="s">
        <v>89</v>
      </c>
      <c r="CA586" s="40" t="s">
        <v>144</v>
      </c>
      <c r="CB586" s="40">
        <v>19</v>
      </c>
      <c r="CC586" s="42" t="s">
        <v>144</v>
      </c>
      <c r="CD586" s="40"/>
      <c r="CE586" s="40"/>
      <c r="CF586" s="40"/>
      <c r="CG586" s="40">
        <v>15</v>
      </c>
      <c r="CH586" s="40">
        <v>0</v>
      </c>
      <c r="CI586" s="24"/>
      <c r="CJ586" s="39"/>
      <c r="CM586">
        <v>3</v>
      </c>
      <c r="CN586" s="40">
        <v>1</v>
      </c>
    </row>
    <row r="587" spans="1:93" x14ac:dyDescent="0.25">
      <c r="A587">
        <v>619</v>
      </c>
      <c r="B587" s="21">
        <v>43681</v>
      </c>
      <c r="C587">
        <v>340</v>
      </c>
      <c r="D587">
        <v>36</v>
      </c>
      <c r="E587" t="s">
        <v>282</v>
      </c>
      <c r="F587">
        <v>3</v>
      </c>
      <c r="G587">
        <v>1</v>
      </c>
      <c r="H587">
        <v>340</v>
      </c>
      <c r="I587" t="s">
        <v>332</v>
      </c>
      <c r="L587">
        <f>--_xlfn.CONCAT(M587:N587)</f>
        <v>36</v>
      </c>
      <c r="M587" s="24">
        <v>3</v>
      </c>
      <c r="N587" s="24">
        <v>6</v>
      </c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  <c r="AI587" s="24"/>
      <c r="AJ587" s="25">
        <v>9</v>
      </c>
      <c r="AK587" s="26"/>
      <c r="AL587" s="27"/>
      <c r="AM587" s="27"/>
      <c r="AN587" s="28"/>
      <c r="AO587" s="29"/>
      <c r="AP587" s="30">
        <v>1</v>
      </c>
      <c r="AQ587" s="27">
        <v>6</v>
      </c>
      <c r="AR587" s="31">
        <v>1</v>
      </c>
      <c r="AS587" s="29">
        <v>3</v>
      </c>
      <c r="AT587" s="30">
        <v>3</v>
      </c>
      <c r="AU587" s="25"/>
      <c r="AV587" s="27"/>
      <c r="AW587" s="31"/>
      <c r="AX587" s="29"/>
      <c r="AY587" s="32"/>
      <c r="AZ587" s="25"/>
      <c r="BA587" s="33"/>
      <c r="BB587" s="31"/>
      <c r="BC587" s="31"/>
      <c r="BD587" s="34"/>
      <c r="BE587" s="26"/>
      <c r="BF587" s="26"/>
      <c r="BG587" s="26"/>
      <c r="BH587" s="27">
        <v>1</v>
      </c>
      <c r="BI587" s="27">
        <v>3</v>
      </c>
      <c r="BJ587" s="28">
        <f t="shared" si="81"/>
        <v>13</v>
      </c>
      <c r="BK587" s="32"/>
      <c r="BL587" s="32"/>
      <c r="BM587" s="35"/>
      <c r="BN587" s="29">
        <v>2</v>
      </c>
      <c r="BO587" s="25"/>
      <c r="BP587" s="36"/>
      <c r="BQ587" s="36"/>
      <c r="BR587" s="37">
        <v>37</v>
      </c>
      <c r="BS587" s="24"/>
      <c r="BT587" s="24"/>
      <c r="BU587" t="s">
        <v>201</v>
      </c>
      <c r="BV587" s="24" t="s">
        <v>202</v>
      </c>
      <c r="BW587" s="24"/>
      <c r="BX587" s="24"/>
      <c r="BY587" s="24"/>
      <c r="BZ587" s="39" t="s">
        <v>89</v>
      </c>
      <c r="CA587" s="40" t="s">
        <v>203</v>
      </c>
      <c r="CB587" s="40">
        <v>25</v>
      </c>
      <c r="CC587" s="40"/>
      <c r="CD587" s="40"/>
      <c r="CE587" s="40" t="s">
        <v>203</v>
      </c>
      <c r="CF587" s="40"/>
      <c r="CG587" s="40"/>
      <c r="CH587" s="40"/>
      <c r="CI587" s="24"/>
      <c r="CJ587" s="24" t="s">
        <v>203</v>
      </c>
      <c r="CM587">
        <v>1</v>
      </c>
      <c r="CN587" s="39">
        <v>1</v>
      </c>
    </row>
    <row r="588" spans="1:93" x14ac:dyDescent="0.25">
      <c r="A588">
        <v>620</v>
      </c>
      <c r="B588" s="21">
        <v>43681</v>
      </c>
      <c r="C588">
        <v>340</v>
      </c>
      <c r="D588">
        <v>44</v>
      </c>
      <c r="E588" t="s">
        <v>282</v>
      </c>
      <c r="F588">
        <v>3</v>
      </c>
      <c r="G588">
        <v>1</v>
      </c>
      <c r="H588">
        <v>340</v>
      </c>
      <c r="I588" t="s">
        <v>332</v>
      </c>
      <c r="L588">
        <f>--_xlfn.CONCAT(M588:N588)</f>
        <v>44</v>
      </c>
      <c r="M588" s="24">
        <v>4</v>
      </c>
      <c r="N588" s="24">
        <v>4</v>
      </c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  <c r="AI588" s="24"/>
      <c r="AJ588" s="25">
        <v>9</v>
      </c>
      <c r="AK588" s="26"/>
      <c r="AL588" s="27"/>
      <c r="AM588" s="27"/>
      <c r="AN588" s="28"/>
      <c r="AO588" s="29"/>
      <c r="AP588" s="30">
        <v>1</v>
      </c>
      <c r="AQ588" s="27">
        <v>6</v>
      </c>
      <c r="AR588" s="31">
        <v>1</v>
      </c>
      <c r="AS588" s="29">
        <v>3</v>
      </c>
      <c r="AT588" s="30">
        <v>3</v>
      </c>
      <c r="AU588" s="25"/>
      <c r="AV588" s="27"/>
      <c r="AW588" s="31"/>
      <c r="AX588" s="29"/>
      <c r="AY588" s="32"/>
      <c r="AZ588" s="25"/>
      <c r="BA588" s="33"/>
      <c r="BB588" s="31"/>
      <c r="BC588" s="31"/>
      <c r="BD588" s="34"/>
      <c r="BE588" s="26"/>
      <c r="BF588" s="26"/>
      <c r="BG588" s="26"/>
      <c r="BH588" s="27">
        <v>1</v>
      </c>
      <c r="BI588" s="27">
        <v>3</v>
      </c>
      <c r="BJ588" s="28">
        <f t="shared" si="81"/>
        <v>13</v>
      </c>
      <c r="BK588" s="32"/>
      <c r="BL588" s="32"/>
      <c r="BM588" s="35"/>
      <c r="BN588" s="29">
        <v>2</v>
      </c>
      <c r="BO588" s="25"/>
      <c r="BP588" s="36"/>
      <c r="BQ588" s="36"/>
      <c r="BR588" s="37">
        <v>37</v>
      </c>
      <c r="BS588" s="24"/>
      <c r="BT588" s="24"/>
      <c r="BU588" t="s">
        <v>201</v>
      </c>
      <c r="BV588" s="24" t="s">
        <v>202</v>
      </c>
      <c r="BW588" s="24"/>
      <c r="BX588" s="24"/>
      <c r="BY588" s="24"/>
      <c r="BZ588" s="39" t="s">
        <v>89</v>
      </c>
      <c r="CA588" s="40" t="s">
        <v>203</v>
      </c>
      <c r="CB588" s="40">
        <v>25</v>
      </c>
      <c r="CC588" s="40"/>
      <c r="CD588" s="40"/>
      <c r="CE588" s="40" t="s">
        <v>203</v>
      </c>
      <c r="CF588" s="40"/>
      <c r="CG588" s="40"/>
      <c r="CH588" s="40"/>
      <c r="CI588" s="24"/>
      <c r="CJ588" s="24" t="s">
        <v>203</v>
      </c>
      <c r="CM588">
        <v>1</v>
      </c>
      <c r="CN588" s="39">
        <v>1</v>
      </c>
    </row>
    <row r="589" spans="1:93" x14ac:dyDescent="0.25">
      <c r="A589">
        <v>842</v>
      </c>
      <c r="B589" s="21">
        <v>43698</v>
      </c>
      <c r="C589">
        <v>459</v>
      </c>
      <c r="D589">
        <v>44</v>
      </c>
      <c r="E589" t="s">
        <v>343</v>
      </c>
      <c r="F589">
        <v>3</v>
      </c>
      <c r="G589">
        <v>2</v>
      </c>
      <c r="H589">
        <v>459</v>
      </c>
      <c r="I589" t="s">
        <v>344</v>
      </c>
      <c r="J589" s="22">
        <f>COUNTIF($A$2:C672,C589)</f>
        <v>2</v>
      </c>
      <c r="K589" s="23">
        <v>1</v>
      </c>
      <c r="L589">
        <f>--_xlfn.CONCAT(M589:N589)</f>
        <v>44</v>
      </c>
      <c r="M589" s="24">
        <v>4</v>
      </c>
      <c r="N589" s="24">
        <v>4</v>
      </c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  <c r="AI589" s="24"/>
      <c r="AJ589" s="25">
        <v>5</v>
      </c>
      <c r="AK589" s="26"/>
      <c r="AL589" s="27"/>
      <c r="AM589" s="27"/>
      <c r="AN589" s="28"/>
      <c r="AO589" s="29"/>
      <c r="AP589" s="30">
        <v>1</v>
      </c>
      <c r="AQ589" s="27">
        <v>3</v>
      </c>
      <c r="AR589" s="31">
        <v>7</v>
      </c>
      <c r="AS589" s="29">
        <v>2</v>
      </c>
      <c r="AT589" s="30">
        <v>7</v>
      </c>
      <c r="AU589" s="25"/>
      <c r="AV589" s="27"/>
      <c r="AW589" s="31"/>
      <c r="AX589" s="29"/>
      <c r="AY589" s="32"/>
      <c r="AZ589" s="25"/>
      <c r="BA589" s="33"/>
      <c r="BB589" s="31"/>
      <c r="BC589" s="31"/>
      <c r="BD589" s="34"/>
      <c r="BE589" s="26"/>
      <c r="BF589" s="26"/>
      <c r="BG589" s="26"/>
      <c r="BH589" s="27">
        <v>1</v>
      </c>
      <c r="BI589" s="27">
        <v>3</v>
      </c>
      <c r="BJ589" s="28">
        <f t="shared" si="81"/>
        <v>13</v>
      </c>
      <c r="BK589" s="32"/>
      <c r="BL589" s="32"/>
      <c r="BM589" s="35"/>
      <c r="BN589" s="29">
        <v>2</v>
      </c>
      <c r="BO589" s="25">
        <v>3</v>
      </c>
      <c r="BP589" s="36"/>
      <c r="BQ589" s="36"/>
      <c r="BR589" s="57">
        <v>31</v>
      </c>
      <c r="BS589" s="38">
        <v>1</v>
      </c>
      <c r="BT589" s="38" t="s">
        <v>54</v>
      </c>
      <c r="BU589" s="40" t="s">
        <v>165</v>
      </c>
      <c r="BV589" s="24" t="s">
        <v>166</v>
      </c>
      <c r="BW589" s="24"/>
      <c r="BX589" s="24"/>
      <c r="BY589" s="24"/>
      <c r="BZ589" s="39" t="s">
        <v>57</v>
      </c>
      <c r="CA589" s="40">
        <v>5</v>
      </c>
      <c r="CB589" s="40">
        <v>5</v>
      </c>
      <c r="CC589" s="40"/>
      <c r="CD589" s="40"/>
      <c r="CE589" s="40">
        <v>5</v>
      </c>
      <c r="CF589" s="40"/>
      <c r="CG589" s="40">
        <v>34</v>
      </c>
      <c r="CH589" s="40">
        <v>13</v>
      </c>
      <c r="CI589" s="24"/>
      <c r="CM589">
        <v>2</v>
      </c>
      <c r="CN589" s="40">
        <v>1</v>
      </c>
    </row>
    <row r="590" spans="1:93" x14ac:dyDescent="0.25">
      <c r="A590">
        <v>90</v>
      </c>
      <c r="B590" s="21">
        <v>43646</v>
      </c>
      <c r="C590">
        <v>13</v>
      </c>
      <c r="D590">
        <v>57</v>
      </c>
      <c r="E590" t="s">
        <v>345</v>
      </c>
      <c r="F590">
        <v>3</v>
      </c>
      <c r="G590">
        <v>1</v>
      </c>
      <c r="H590">
        <v>13</v>
      </c>
      <c r="I590" t="s">
        <v>346</v>
      </c>
      <c r="L590">
        <f>--_xlfn.CONCAT(M590:O590)</f>
        <v>57</v>
      </c>
      <c r="M590" s="24">
        <v>5</v>
      </c>
      <c r="N590" s="24">
        <v>7</v>
      </c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  <c r="AI590" s="24"/>
      <c r="AJ590" s="25">
        <v>9</v>
      </c>
      <c r="AK590" s="26"/>
      <c r="AL590" s="27">
        <v>0</v>
      </c>
      <c r="AM590" s="27">
        <v>1</v>
      </c>
      <c r="AN590" s="28">
        <f>--_xlfn.CONCAT(AL590:AM590)</f>
        <v>1</v>
      </c>
      <c r="AO590" s="29">
        <v>1</v>
      </c>
      <c r="AP590" s="30">
        <v>0</v>
      </c>
      <c r="AQ590" s="27">
        <v>7</v>
      </c>
      <c r="AR590" s="31">
        <v>2</v>
      </c>
      <c r="AS590" s="29">
        <v>3</v>
      </c>
      <c r="AT590" s="30">
        <v>1</v>
      </c>
      <c r="AU590" s="25"/>
      <c r="AV590" s="27"/>
      <c r="AW590" s="31"/>
      <c r="AX590" s="29"/>
      <c r="AY590" s="32"/>
      <c r="AZ590" s="25"/>
      <c r="BA590" s="33"/>
      <c r="BB590" s="31"/>
      <c r="BC590" s="31"/>
      <c r="BD590" s="34"/>
      <c r="BE590" s="26">
        <v>0</v>
      </c>
      <c r="BF590" s="26">
        <v>7</v>
      </c>
      <c r="BG590" s="26">
        <v>2</v>
      </c>
      <c r="BH590" s="27">
        <v>1</v>
      </c>
      <c r="BI590" s="27">
        <v>4</v>
      </c>
      <c r="BJ590" s="28">
        <f t="shared" si="81"/>
        <v>14</v>
      </c>
      <c r="BK590" s="32"/>
      <c r="BL590" s="32"/>
      <c r="BM590" s="35"/>
      <c r="BN590" s="29">
        <v>2</v>
      </c>
      <c r="BO590" s="25"/>
      <c r="BP590" s="36"/>
      <c r="BQ590" s="36"/>
      <c r="BR590" s="37">
        <v>37</v>
      </c>
      <c r="BS590" s="24"/>
      <c r="BT590" s="24"/>
      <c r="BU590" t="s">
        <v>201</v>
      </c>
      <c r="BV590" s="24" t="s">
        <v>202</v>
      </c>
      <c r="BW590" s="24"/>
      <c r="BX590" s="24"/>
      <c r="BY590" s="24"/>
      <c r="BZ590" s="39" t="s">
        <v>89</v>
      </c>
      <c r="CA590" s="40" t="s">
        <v>203</v>
      </c>
      <c r="CB590" s="40">
        <v>25</v>
      </c>
      <c r="CC590" s="40"/>
      <c r="CD590" s="40"/>
      <c r="CE590" s="40" t="s">
        <v>203</v>
      </c>
      <c r="CF590" s="40"/>
      <c r="CG590" s="40"/>
      <c r="CH590" s="40"/>
      <c r="CI590" s="24"/>
      <c r="CJ590" s="24" t="s">
        <v>203</v>
      </c>
      <c r="CM590">
        <v>1</v>
      </c>
      <c r="CN590" s="40">
        <v>1</v>
      </c>
      <c r="CO590" s="24"/>
    </row>
    <row r="591" spans="1:93" x14ac:dyDescent="0.25">
      <c r="A591">
        <v>805</v>
      </c>
      <c r="B591" s="21">
        <v>43696</v>
      </c>
      <c r="C591">
        <v>446</v>
      </c>
      <c r="D591">
        <v>70</v>
      </c>
      <c r="E591" t="s">
        <v>278</v>
      </c>
      <c r="F591">
        <v>3</v>
      </c>
      <c r="G591">
        <v>3</v>
      </c>
      <c r="H591">
        <v>446</v>
      </c>
      <c r="I591" t="s">
        <v>279</v>
      </c>
      <c r="J591" s="22">
        <f>COUNTIF($A$19:C657,C591)</f>
        <v>19</v>
      </c>
      <c r="K591" s="23">
        <v>1</v>
      </c>
      <c r="L591">
        <f>--_xlfn.CONCAT(M591:N591)</f>
        <v>70</v>
      </c>
      <c r="M591" s="24">
        <v>7</v>
      </c>
      <c r="N591" s="24">
        <v>0</v>
      </c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  <c r="AI591" s="24"/>
      <c r="AJ591" s="25">
        <v>5</v>
      </c>
      <c r="AK591" s="26"/>
      <c r="AL591" s="27"/>
      <c r="AM591" s="27"/>
      <c r="AN591" s="28"/>
      <c r="AO591" s="29"/>
      <c r="AP591" s="30">
        <v>1</v>
      </c>
      <c r="AQ591" s="27">
        <v>1</v>
      </c>
      <c r="AR591" s="31">
        <v>1</v>
      </c>
      <c r="AS591" s="29">
        <v>4</v>
      </c>
      <c r="AT591" s="30">
        <v>4</v>
      </c>
      <c r="AU591" s="25"/>
      <c r="AV591" s="27"/>
      <c r="AW591" s="31"/>
      <c r="AX591" s="29"/>
      <c r="AY591" s="32"/>
      <c r="AZ591" s="25"/>
      <c r="BA591" s="33"/>
      <c r="BB591" s="31"/>
      <c r="BC591" s="31"/>
      <c r="BD591" s="34"/>
      <c r="BE591" s="26"/>
      <c r="BF591" s="26"/>
      <c r="BG591" s="26"/>
      <c r="BH591" s="27">
        <v>1</v>
      </c>
      <c r="BI591" s="27">
        <v>5</v>
      </c>
      <c r="BJ591" s="28">
        <f t="shared" si="81"/>
        <v>15</v>
      </c>
      <c r="BK591" s="32"/>
      <c r="BL591" s="32"/>
      <c r="BM591" s="35"/>
      <c r="BN591" s="29">
        <v>2</v>
      </c>
      <c r="BO591" s="25">
        <v>4</v>
      </c>
      <c r="BP591" s="36"/>
      <c r="BQ591" s="36"/>
      <c r="BR591" s="57">
        <v>31</v>
      </c>
      <c r="BS591" s="38">
        <v>1</v>
      </c>
      <c r="BT591" s="38" t="s">
        <v>54</v>
      </c>
      <c r="BU591" s="40" t="s">
        <v>165</v>
      </c>
      <c r="BV591" s="24" t="s">
        <v>166</v>
      </c>
      <c r="BW591" s="24"/>
      <c r="BX591" s="24"/>
      <c r="BY591" s="24"/>
      <c r="BZ591" s="39" t="s">
        <v>57</v>
      </c>
      <c r="CA591" s="40">
        <v>5</v>
      </c>
      <c r="CB591" s="40">
        <v>5</v>
      </c>
      <c r="CC591" s="40"/>
      <c r="CD591" s="40"/>
      <c r="CE591" s="40">
        <v>5</v>
      </c>
      <c r="CF591" s="40"/>
      <c r="CG591" s="40">
        <v>34</v>
      </c>
      <c r="CH591" s="40">
        <v>13</v>
      </c>
      <c r="CI591" s="24"/>
      <c r="CL591" s="24"/>
      <c r="CM591">
        <v>3</v>
      </c>
      <c r="CN591" s="40">
        <v>1</v>
      </c>
    </row>
    <row r="592" spans="1:93" x14ac:dyDescent="0.25">
      <c r="A592">
        <v>642</v>
      </c>
      <c r="B592" s="21">
        <v>43685</v>
      </c>
      <c r="C592">
        <v>367</v>
      </c>
      <c r="D592">
        <v>24</v>
      </c>
      <c r="E592" t="s">
        <v>288</v>
      </c>
      <c r="F592">
        <v>3</v>
      </c>
      <c r="G592">
        <v>1</v>
      </c>
      <c r="H592">
        <v>367</v>
      </c>
      <c r="I592" t="s">
        <v>324</v>
      </c>
      <c r="L592">
        <f>--_xlfn.CONCAT(M592:O592)</f>
        <v>24</v>
      </c>
      <c r="M592" s="24">
        <v>2</v>
      </c>
      <c r="N592" s="24">
        <v>4</v>
      </c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  <c r="AI592" s="24"/>
      <c r="AJ592" s="25">
        <v>9</v>
      </c>
      <c r="AK592" s="26"/>
      <c r="AL592" s="27"/>
      <c r="AM592" s="27"/>
      <c r="AN592" s="28"/>
      <c r="AO592" s="29"/>
      <c r="AP592" s="30">
        <v>1</v>
      </c>
      <c r="AQ592" s="27">
        <v>6</v>
      </c>
      <c r="AR592" s="31">
        <v>1</v>
      </c>
      <c r="AS592" s="29">
        <v>6</v>
      </c>
      <c r="AT592" s="30">
        <v>6</v>
      </c>
      <c r="AU592" s="25"/>
      <c r="AV592" s="27"/>
      <c r="AW592" s="31"/>
      <c r="AX592" s="29"/>
      <c r="AY592" s="32"/>
      <c r="AZ592" s="25"/>
      <c r="BA592" s="33"/>
      <c r="BB592" s="31"/>
      <c r="BC592" s="31"/>
      <c r="BD592" s="34"/>
      <c r="BE592" s="26"/>
      <c r="BF592" s="26"/>
      <c r="BG592" s="26"/>
      <c r="BH592" s="27">
        <v>1</v>
      </c>
      <c r="BI592" s="27">
        <v>6</v>
      </c>
      <c r="BJ592" s="28">
        <f t="shared" si="81"/>
        <v>16</v>
      </c>
      <c r="BK592" s="32"/>
      <c r="BL592" s="32"/>
      <c r="BM592" s="35"/>
      <c r="BN592" s="29">
        <v>2</v>
      </c>
      <c r="BO592" s="25"/>
      <c r="BP592" s="36"/>
      <c r="BQ592" s="36"/>
      <c r="BR592" s="37">
        <v>37</v>
      </c>
      <c r="BS592" s="24"/>
      <c r="BT592" s="24"/>
      <c r="BU592" t="s">
        <v>201</v>
      </c>
      <c r="BV592" s="24" t="s">
        <v>202</v>
      </c>
      <c r="BW592" s="24"/>
      <c r="BX592" s="24"/>
      <c r="BY592" s="24"/>
      <c r="BZ592" s="39" t="s">
        <v>89</v>
      </c>
      <c r="CA592" s="40" t="s">
        <v>203</v>
      </c>
      <c r="CB592" s="40">
        <v>25</v>
      </c>
      <c r="CC592" s="40"/>
      <c r="CD592" s="40"/>
      <c r="CE592" s="40" t="s">
        <v>203</v>
      </c>
      <c r="CF592" s="40"/>
      <c r="CG592" s="40"/>
      <c r="CH592" s="40"/>
      <c r="CI592" s="24"/>
      <c r="CJ592" s="24" t="s">
        <v>203</v>
      </c>
      <c r="CM592">
        <v>1</v>
      </c>
      <c r="CN592" s="40">
        <v>1</v>
      </c>
    </row>
    <row r="593" spans="1:93" x14ac:dyDescent="0.25">
      <c r="A593">
        <v>908</v>
      </c>
      <c r="B593" s="21">
        <v>43654</v>
      </c>
      <c r="C593">
        <v>91</v>
      </c>
      <c r="D593">
        <v>10</v>
      </c>
      <c r="E593" t="s">
        <v>300</v>
      </c>
      <c r="F593">
        <v>3</v>
      </c>
      <c r="G593">
        <v>1</v>
      </c>
      <c r="H593">
        <v>91</v>
      </c>
      <c r="I593" t="s">
        <v>301</v>
      </c>
      <c r="L593">
        <f>--_xlfn.CONCAT(M593:O593)</f>
        <v>10</v>
      </c>
      <c r="M593" s="24">
        <v>1</v>
      </c>
      <c r="N593" s="24">
        <v>0</v>
      </c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  <c r="AI593" s="24"/>
      <c r="AJ593" s="25">
        <v>6</v>
      </c>
      <c r="AK593" s="26"/>
      <c r="AL593" s="27"/>
      <c r="AM593" s="27"/>
      <c r="AN593" s="28"/>
      <c r="AO593" s="29"/>
      <c r="AP593" s="30">
        <v>1</v>
      </c>
      <c r="AQ593" s="27">
        <v>4</v>
      </c>
      <c r="AR593" s="31">
        <v>1</v>
      </c>
      <c r="AS593" s="29">
        <v>4</v>
      </c>
      <c r="AT593" s="30">
        <v>4</v>
      </c>
      <c r="AU593" s="25"/>
      <c r="AV593" s="27"/>
      <c r="AW593" s="31"/>
      <c r="AX593" s="29"/>
      <c r="AY593" s="32"/>
      <c r="AZ593" s="25"/>
      <c r="BA593" s="33"/>
      <c r="BB593" s="31"/>
      <c r="BC593" s="31"/>
      <c r="BD593" s="34"/>
      <c r="BE593" s="26"/>
      <c r="BF593" s="26"/>
      <c r="BG593" s="26"/>
      <c r="BH593" s="27">
        <v>1</v>
      </c>
      <c r="BI593" s="27">
        <v>6</v>
      </c>
      <c r="BJ593" s="28">
        <f t="shared" si="81"/>
        <v>16</v>
      </c>
      <c r="BK593" s="32"/>
      <c r="BL593" s="32"/>
      <c r="BM593" s="35"/>
      <c r="BN593" s="29">
        <v>2</v>
      </c>
      <c r="BO593" s="25"/>
      <c r="BP593" s="36"/>
      <c r="BQ593" s="36"/>
      <c r="BR593" s="37">
        <v>38</v>
      </c>
      <c r="BS593" s="24"/>
      <c r="BT593" s="24"/>
      <c r="BU593" t="s">
        <v>263</v>
      </c>
      <c r="BV593" s="24" t="s">
        <v>264</v>
      </c>
      <c r="BW593" s="24"/>
      <c r="BX593" s="24"/>
      <c r="BY593" s="24"/>
      <c r="BZ593" s="39" t="s">
        <v>89</v>
      </c>
      <c r="CA593" s="40" t="s">
        <v>265</v>
      </c>
      <c r="CB593" s="40">
        <v>23</v>
      </c>
      <c r="CC593" s="40"/>
      <c r="CD593" s="40"/>
      <c r="CE593" s="40" t="s">
        <v>265</v>
      </c>
      <c r="CF593" s="40"/>
      <c r="CG593" s="40"/>
      <c r="CH593" s="40"/>
      <c r="CI593" s="24"/>
      <c r="CJ593" s="24" t="s">
        <v>265</v>
      </c>
      <c r="CM593">
        <v>1</v>
      </c>
      <c r="CN593" s="40">
        <v>1</v>
      </c>
      <c r="CO593" s="24"/>
    </row>
    <row r="594" spans="1:93" x14ac:dyDescent="0.25">
      <c r="A594">
        <v>87</v>
      </c>
      <c r="B594" s="21">
        <v>43661</v>
      </c>
      <c r="C594">
        <v>131</v>
      </c>
      <c r="D594">
        <v>46</v>
      </c>
      <c r="E594" t="s">
        <v>293</v>
      </c>
      <c r="F594">
        <v>3</v>
      </c>
      <c r="G594">
        <v>1</v>
      </c>
      <c r="H594">
        <v>131</v>
      </c>
      <c r="I594" t="s">
        <v>294</v>
      </c>
      <c r="J594" s="22">
        <f>COUNTIF($A$29:C650,C594)</f>
        <v>15</v>
      </c>
      <c r="K594" s="23">
        <v>2</v>
      </c>
      <c r="L594">
        <f>--_xlfn.CONCAT(M594:N594)</f>
        <v>46</v>
      </c>
      <c r="M594" s="24">
        <v>4</v>
      </c>
      <c r="N594" s="24">
        <v>6</v>
      </c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  <c r="AI594" s="24"/>
      <c r="AJ594" s="25">
        <v>5</v>
      </c>
      <c r="AK594" s="26"/>
      <c r="AL594" s="27"/>
      <c r="AM594" s="27"/>
      <c r="AN594" s="28"/>
      <c r="AO594" s="29"/>
      <c r="AP594" s="30">
        <v>1</v>
      </c>
      <c r="AQ594" s="27">
        <v>6</v>
      </c>
      <c r="AR594" s="31">
        <v>1</v>
      </c>
      <c r="AS594" s="29">
        <v>1</v>
      </c>
      <c r="AT594" s="30">
        <v>1</v>
      </c>
      <c r="AU594" s="25"/>
      <c r="AV594" s="27"/>
      <c r="AW594" s="31"/>
      <c r="AX594" s="29"/>
      <c r="AY594" s="32"/>
      <c r="AZ594" s="25"/>
      <c r="BA594" s="33"/>
      <c r="BB594" s="31"/>
      <c r="BC594" s="31"/>
      <c r="BD594" s="34"/>
      <c r="BE594" s="26"/>
      <c r="BF594" s="26"/>
      <c r="BG594" s="26"/>
      <c r="BH594" s="27">
        <v>1</v>
      </c>
      <c r="BI594" s="27">
        <v>6</v>
      </c>
      <c r="BJ594" s="28">
        <f t="shared" si="81"/>
        <v>16</v>
      </c>
      <c r="BK594" s="32"/>
      <c r="BL594" s="32"/>
      <c r="BM594" s="35"/>
      <c r="BN594" s="29">
        <v>2</v>
      </c>
      <c r="BO594" s="25">
        <v>6</v>
      </c>
      <c r="BP594" s="36"/>
      <c r="BQ594" s="36"/>
      <c r="BR594" s="48">
        <v>31</v>
      </c>
      <c r="BS594" s="38">
        <v>1</v>
      </c>
      <c r="BT594" s="38" t="s">
        <v>54</v>
      </c>
      <c r="BU594" s="40" t="s">
        <v>165</v>
      </c>
      <c r="BV594" s="24" t="s">
        <v>166</v>
      </c>
      <c r="BW594" s="24"/>
      <c r="BX594" s="24"/>
      <c r="BY594" s="24"/>
      <c r="BZ594" s="39" t="s">
        <v>57</v>
      </c>
      <c r="CA594" s="40">
        <v>5</v>
      </c>
      <c r="CB594" s="40">
        <v>5</v>
      </c>
      <c r="CC594" s="40"/>
      <c r="CD594" s="40"/>
      <c r="CE594" s="40">
        <v>5</v>
      </c>
      <c r="CF594" s="40"/>
      <c r="CG594" s="40">
        <v>34</v>
      </c>
      <c r="CH594" s="40">
        <v>13</v>
      </c>
      <c r="CI594" s="24"/>
      <c r="CL594" s="24"/>
      <c r="CM594">
        <v>1</v>
      </c>
      <c r="CN594" s="39">
        <v>1</v>
      </c>
      <c r="CO594" s="24"/>
    </row>
    <row r="595" spans="1:93" x14ac:dyDescent="0.25">
      <c r="A595" s="40">
        <v>67</v>
      </c>
      <c r="B595" s="44">
        <v>43661</v>
      </c>
      <c r="C595" s="40">
        <v>128</v>
      </c>
      <c r="D595" s="40">
        <v>15</v>
      </c>
      <c r="E595" s="40" t="s">
        <v>304</v>
      </c>
      <c r="F595">
        <v>3</v>
      </c>
      <c r="G595">
        <v>1</v>
      </c>
      <c r="H595" s="40">
        <v>128</v>
      </c>
      <c r="I595" s="40" t="s">
        <v>305</v>
      </c>
      <c r="J595" s="45">
        <f>COUNTIF($C$160:C716,C595)</f>
        <v>9</v>
      </c>
      <c r="K595" s="46">
        <v>2</v>
      </c>
      <c r="L595" s="40">
        <f t="shared" ref="L595:L600" si="84">--_xlfn.CONCAT(M595:O595)</f>
        <v>15</v>
      </c>
      <c r="M595" s="39">
        <v>1</v>
      </c>
      <c r="N595" s="39">
        <v>5</v>
      </c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39"/>
      <c r="AG595" s="39"/>
      <c r="AH595" s="39"/>
      <c r="AI595" s="39"/>
      <c r="AJ595" s="47">
        <v>1</v>
      </c>
      <c r="AK595" s="48"/>
      <c r="AL595" s="38">
        <v>1</v>
      </c>
      <c r="AM595" s="38">
        <v>8</v>
      </c>
      <c r="AN595" s="49">
        <f>--_xlfn.CONCAT(AL595:AM595)</f>
        <v>18</v>
      </c>
      <c r="AO595" s="36">
        <v>1</v>
      </c>
      <c r="AP595" s="50">
        <v>1</v>
      </c>
      <c r="AQ595" s="38">
        <v>6</v>
      </c>
      <c r="AR595" s="51">
        <v>1</v>
      </c>
      <c r="AS595" s="36">
        <v>2</v>
      </c>
      <c r="AT595" s="50">
        <v>2</v>
      </c>
      <c r="AU595" s="47"/>
      <c r="AV595" s="38"/>
      <c r="AW595" s="51"/>
      <c r="AX595" s="36"/>
      <c r="AY595" s="52"/>
      <c r="AZ595" s="47"/>
      <c r="BA595" s="53"/>
      <c r="BB595" s="51"/>
      <c r="BC595" s="51"/>
      <c r="BD595" s="54"/>
      <c r="BE595" s="48"/>
      <c r="BF595" s="48"/>
      <c r="BG595" s="48"/>
      <c r="BH595" s="38">
        <v>2</v>
      </c>
      <c r="BI595" s="38">
        <v>0</v>
      </c>
      <c r="BJ595" s="49">
        <f t="shared" si="81"/>
        <v>20</v>
      </c>
      <c r="BK595" s="52"/>
      <c r="BL595" s="52"/>
      <c r="BM595" s="55"/>
      <c r="BN595" s="36">
        <v>2</v>
      </c>
      <c r="BO595" s="47"/>
      <c r="BP595" s="36"/>
      <c r="BQ595" s="36"/>
      <c r="BR595" s="65">
        <v>36</v>
      </c>
      <c r="BS595" s="38">
        <v>13</v>
      </c>
      <c r="BT595" s="39"/>
      <c r="BU595" s="40" t="s">
        <v>101</v>
      </c>
      <c r="BV595" s="39" t="s">
        <v>102</v>
      </c>
      <c r="BW595" s="39"/>
      <c r="BX595" s="39"/>
      <c r="BY595" s="39"/>
      <c r="BZ595" s="39" t="s">
        <v>103</v>
      </c>
      <c r="CA595" s="40" t="s">
        <v>104</v>
      </c>
      <c r="CB595" s="40">
        <v>28</v>
      </c>
      <c r="CC595" s="40"/>
      <c r="CD595" s="40"/>
      <c r="CE595" s="40" t="s">
        <v>104</v>
      </c>
      <c r="CF595" s="40"/>
      <c r="CG595" s="40"/>
      <c r="CH595" s="40"/>
      <c r="CI595" s="40"/>
      <c r="CJ595" s="40"/>
      <c r="CK595" s="40"/>
      <c r="CM595">
        <v>1</v>
      </c>
      <c r="CN595" s="39">
        <v>1</v>
      </c>
      <c r="CO595" s="24"/>
    </row>
    <row r="596" spans="1:93" x14ac:dyDescent="0.25">
      <c r="A596">
        <v>14</v>
      </c>
      <c r="B596" s="21">
        <v>43655</v>
      </c>
      <c r="C596">
        <v>102</v>
      </c>
      <c r="D596">
        <v>83</v>
      </c>
      <c r="E596" t="s">
        <v>286</v>
      </c>
      <c r="F596">
        <v>3</v>
      </c>
      <c r="G596">
        <v>1</v>
      </c>
      <c r="H596">
        <v>102</v>
      </c>
      <c r="I596" t="s">
        <v>287</v>
      </c>
      <c r="L596">
        <f t="shared" si="84"/>
        <v>83</v>
      </c>
      <c r="M596" s="24">
        <v>8</v>
      </c>
      <c r="N596" s="24">
        <v>3</v>
      </c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  <c r="AI596" s="24"/>
      <c r="AJ596" s="25">
        <v>6</v>
      </c>
      <c r="AK596" s="26"/>
      <c r="AL596" s="27"/>
      <c r="AM596" s="27"/>
      <c r="AN596" s="28"/>
      <c r="AO596" s="29"/>
      <c r="AP596" s="30">
        <v>4</v>
      </c>
      <c r="AQ596" s="27">
        <v>4</v>
      </c>
      <c r="AR596" s="31">
        <v>6</v>
      </c>
      <c r="AS596" s="29">
        <v>4</v>
      </c>
      <c r="AT596" s="30">
        <v>4</v>
      </c>
      <c r="AU596" s="25"/>
      <c r="AV596" s="27"/>
      <c r="AW596" s="31"/>
      <c r="AX596" s="29"/>
      <c r="AY596" s="32"/>
      <c r="AZ596" s="25"/>
      <c r="BA596" s="33"/>
      <c r="BB596" s="31"/>
      <c r="BC596" s="31"/>
      <c r="BD596" s="34"/>
      <c r="BE596" s="26"/>
      <c r="BF596" s="26"/>
      <c r="BG596" s="26"/>
      <c r="BH596" s="27">
        <v>2</v>
      </c>
      <c r="BI596" s="27">
        <v>3</v>
      </c>
      <c r="BJ596" s="28">
        <f t="shared" si="81"/>
        <v>23</v>
      </c>
      <c r="BK596" s="32"/>
      <c r="BL596" s="32"/>
      <c r="BM596" s="35"/>
      <c r="BN596" s="29">
        <v>2</v>
      </c>
      <c r="BO596" s="25"/>
      <c r="BP596" s="36"/>
      <c r="BQ596" s="36"/>
      <c r="BR596" s="36">
        <v>38</v>
      </c>
      <c r="BS596" s="24"/>
      <c r="BT596" s="24"/>
      <c r="BU596" s="40" t="s">
        <v>263</v>
      </c>
      <c r="BV596" s="24" t="s">
        <v>264</v>
      </c>
      <c r="BW596" s="24"/>
      <c r="BX596" s="24"/>
      <c r="BY596" s="24"/>
      <c r="BZ596" s="39" t="s">
        <v>89</v>
      </c>
      <c r="CA596" s="40" t="s">
        <v>265</v>
      </c>
      <c r="CB596" s="40">
        <v>23</v>
      </c>
      <c r="CC596" s="40"/>
      <c r="CD596" s="40"/>
      <c r="CE596" s="40" t="s">
        <v>265</v>
      </c>
      <c r="CF596" s="40"/>
      <c r="CG596" s="40"/>
      <c r="CH596" s="40"/>
      <c r="CI596" s="24"/>
      <c r="CJ596" s="24" t="s">
        <v>265</v>
      </c>
      <c r="CM596">
        <v>1</v>
      </c>
      <c r="CN596" s="40">
        <v>1</v>
      </c>
      <c r="CO596" s="39"/>
    </row>
    <row r="597" spans="1:93" x14ac:dyDescent="0.25">
      <c r="A597">
        <v>2</v>
      </c>
      <c r="B597" s="21">
        <v>43655</v>
      </c>
      <c r="C597">
        <v>102</v>
      </c>
      <c r="D597">
        <v>129</v>
      </c>
      <c r="E597" t="s">
        <v>286</v>
      </c>
      <c r="F597">
        <v>3</v>
      </c>
      <c r="G597">
        <v>1</v>
      </c>
      <c r="I597" t="s">
        <v>287</v>
      </c>
      <c r="J597" s="22">
        <f>COUNTIF($C$92:C754,C597)</f>
        <v>14</v>
      </c>
      <c r="K597" s="23"/>
      <c r="L597">
        <f t="shared" si="84"/>
        <v>129</v>
      </c>
      <c r="M597" s="24">
        <v>1</v>
      </c>
      <c r="N597" s="24">
        <v>2</v>
      </c>
      <c r="O597" s="24">
        <v>9</v>
      </c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 t="s">
        <v>347</v>
      </c>
      <c r="AG597" s="24"/>
      <c r="AH597" s="24"/>
      <c r="AI597" s="24"/>
      <c r="AJ597" s="25">
        <v>0</v>
      </c>
      <c r="AK597" s="26"/>
      <c r="AL597" s="27"/>
      <c r="AM597" s="27"/>
      <c r="AN597" s="28"/>
      <c r="AO597" s="29"/>
      <c r="AP597" s="30">
        <v>0</v>
      </c>
      <c r="AQ597" s="27">
        <v>7</v>
      </c>
      <c r="AR597" s="31">
        <v>1</v>
      </c>
      <c r="AS597" s="29">
        <v>2</v>
      </c>
      <c r="AT597" s="30">
        <v>2</v>
      </c>
      <c r="AU597" s="25"/>
      <c r="AV597" s="27"/>
      <c r="AW597" s="31"/>
      <c r="AX597" s="29"/>
      <c r="AY597" s="32"/>
      <c r="AZ597" s="25"/>
      <c r="BA597" s="33"/>
      <c r="BB597" s="31"/>
      <c r="BC597" s="31"/>
      <c r="BD597" s="34"/>
      <c r="BE597" s="26"/>
      <c r="BF597" s="26"/>
      <c r="BG597" s="26"/>
      <c r="BH597" s="27">
        <v>2</v>
      </c>
      <c r="BI597" s="27">
        <v>4</v>
      </c>
      <c r="BJ597" s="28">
        <f t="shared" si="81"/>
        <v>24</v>
      </c>
      <c r="BK597" s="32"/>
      <c r="BL597" s="32"/>
      <c r="BM597" s="35"/>
      <c r="BN597" s="29">
        <v>2</v>
      </c>
      <c r="BO597" s="25"/>
      <c r="BP597" s="36"/>
      <c r="BQ597" s="36"/>
      <c r="BR597" s="62">
        <v>36</v>
      </c>
      <c r="BS597" s="27">
        <v>13</v>
      </c>
      <c r="BT597" s="24"/>
      <c r="BU597" t="s">
        <v>101</v>
      </c>
      <c r="BV597" s="24" t="s">
        <v>102</v>
      </c>
      <c r="BW597" s="24"/>
      <c r="BX597" s="24"/>
      <c r="BY597" s="24"/>
      <c r="BZ597" s="24" t="s">
        <v>103</v>
      </c>
      <c r="CA597" s="40" t="s">
        <v>104</v>
      </c>
      <c r="CB597" s="40">
        <v>28</v>
      </c>
      <c r="CC597" s="40"/>
      <c r="CD597" s="40"/>
      <c r="CE597" s="40" t="s">
        <v>104</v>
      </c>
      <c r="CF597" s="40"/>
      <c r="CG597" s="40"/>
      <c r="CH597" s="40"/>
      <c r="CM597">
        <v>1</v>
      </c>
      <c r="CN597" s="40">
        <v>1</v>
      </c>
      <c r="CO597" s="39"/>
    </row>
    <row r="598" spans="1:93" x14ac:dyDescent="0.25">
      <c r="A598">
        <v>9</v>
      </c>
      <c r="B598" s="21">
        <v>43655</v>
      </c>
      <c r="C598">
        <v>102</v>
      </c>
      <c r="D598">
        <v>41</v>
      </c>
      <c r="E598" t="s">
        <v>286</v>
      </c>
      <c r="F598">
        <v>3</v>
      </c>
      <c r="G598">
        <v>1</v>
      </c>
      <c r="I598" t="s">
        <v>287</v>
      </c>
      <c r="J598" s="22">
        <f>COUNTIF($C$94:C754,C598)</f>
        <v>14</v>
      </c>
      <c r="K598" s="23"/>
      <c r="L598">
        <f t="shared" si="84"/>
        <v>41</v>
      </c>
      <c r="M598" s="24">
        <v>4</v>
      </c>
      <c r="N598" s="24">
        <v>1</v>
      </c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4"/>
      <c r="AJ598" s="25">
        <v>0</v>
      </c>
      <c r="AK598" s="26"/>
      <c r="AL598" s="27"/>
      <c r="AM598" s="27"/>
      <c r="AN598" s="28"/>
      <c r="AO598" s="29"/>
      <c r="AP598" s="30">
        <v>0</v>
      </c>
      <c r="AQ598" s="27">
        <v>7</v>
      </c>
      <c r="AR598" s="31">
        <v>1</v>
      </c>
      <c r="AS598" s="29">
        <v>2</v>
      </c>
      <c r="AT598" s="30">
        <v>2</v>
      </c>
      <c r="AU598" s="25"/>
      <c r="AV598" s="27"/>
      <c r="AW598" s="31"/>
      <c r="AX598" s="29"/>
      <c r="AY598" s="32"/>
      <c r="AZ598" s="25"/>
      <c r="BA598" s="33"/>
      <c r="BB598" s="31"/>
      <c r="BC598" s="31"/>
      <c r="BD598" s="34"/>
      <c r="BE598" s="26"/>
      <c r="BF598" s="26"/>
      <c r="BG598" s="26"/>
      <c r="BH598" s="27">
        <v>2</v>
      </c>
      <c r="BI598" s="27">
        <v>4</v>
      </c>
      <c r="BJ598" s="28">
        <f t="shared" si="81"/>
        <v>24</v>
      </c>
      <c r="BK598" s="32"/>
      <c r="BL598" s="32"/>
      <c r="BM598" s="35"/>
      <c r="BN598" s="29">
        <v>2</v>
      </c>
      <c r="BO598" s="25"/>
      <c r="BP598" s="36"/>
      <c r="BQ598" s="36"/>
      <c r="BR598" s="62">
        <v>36</v>
      </c>
      <c r="BS598" s="27">
        <v>13</v>
      </c>
      <c r="BT598" s="24"/>
      <c r="BU598" t="s">
        <v>101</v>
      </c>
      <c r="BV598" s="24" t="s">
        <v>102</v>
      </c>
      <c r="BW598" s="24"/>
      <c r="BX598" s="24"/>
      <c r="BY598" s="24"/>
      <c r="BZ598" s="24" t="s">
        <v>103</v>
      </c>
      <c r="CA598" s="40" t="s">
        <v>104</v>
      </c>
      <c r="CB598" s="40">
        <v>28</v>
      </c>
      <c r="CC598" s="40"/>
      <c r="CD598" s="40"/>
      <c r="CE598" s="40" t="s">
        <v>104</v>
      </c>
      <c r="CF598" s="40"/>
      <c r="CG598" s="40"/>
      <c r="CH598" s="40"/>
      <c r="CM598">
        <v>1</v>
      </c>
      <c r="CN598" s="40">
        <v>1</v>
      </c>
      <c r="CO598" s="39"/>
    </row>
    <row r="599" spans="1:93" x14ac:dyDescent="0.25">
      <c r="A599">
        <v>10</v>
      </c>
      <c r="B599" s="21">
        <v>43655</v>
      </c>
      <c r="C599">
        <v>102</v>
      </c>
      <c r="D599">
        <v>55</v>
      </c>
      <c r="E599" t="s">
        <v>286</v>
      </c>
      <c r="F599">
        <v>3</v>
      </c>
      <c r="G599">
        <v>1</v>
      </c>
      <c r="I599" t="s">
        <v>287</v>
      </c>
      <c r="J599" s="22">
        <f>COUNTIF($C$95:C754,C599)</f>
        <v>14</v>
      </c>
      <c r="K599" s="23"/>
      <c r="L599">
        <f t="shared" si="84"/>
        <v>55</v>
      </c>
      <c r="M599" s="24">
        <v>5</v>
      </c>
      <c r="N599" s="24">
        <v>5</v>
      </c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4"/>
      <c r="AJ599" s="25">
        <v>0</v>
      </c>
      <c r="AK599" s="26"/>
      <c r="AL599" s="27"/>
      <c r="AM599" s="27"/>
      <c r="AN599" s="28"/>
      <c r="AO599" s="29"/>
      <c r="AP599" s="30">
        <v>0</v>
      </c>
      <c r="AQ599" s="27">
        <v>7</v>
      </c>
      <c r="AR599" s="31">
        <v>1</v>
      </c>
      <c r="AS599" s="29">
        <v>2</v>
      </c>
      <c r="AT599" s="30">
        <v>2</v>
      </c>
      <c r="AU599" s="25"/>
      <c r="AV599" s="27"/>
      <c r="AW599" s="31"/>
      <c r="AX599" s="29"/>
      <c r="AY599" s="32"/>
      <c r="AZ599" s="25"/>
      <c r="BA599" s="33"/>
      <c r="BB599" s="31"/>
      <c r="BC599" s="31"/>
      <c r="BD599" s="34"/>
      <c r="BE599" s="26"/>
      <c r="BF599" s="26"/>
      <c r="BG599" s="26"/>
      <c r="BH599" s="27">
        <v>2</v>
      </c>
      <c r="BI599" s="27">
        <v>4</v>
      </c>
      <c r="BJ599" s="28">
        <f t="shared" si="81"/>
        <v>24</v>
      </c>
      <c r="BK599" s="32"/>
      <c r="BL599" s="32"/>
      <c r="BM599" s="35"/>
      <c r="BN599" s="29">
        <v>2</v>
      </c>
      <c r="BO599" s="25"/>
      <c r="BP599" s="36"/>
      <c r="BQ599" s="36"/>
      <c r="BR599" s="62">
        <v>36</v>
      </c>
      <c r="BS599" s="27">
        <v>13</v>
      </c>
      <c r="BT599" s="24"/>
      <c r="BU599" t="s">
        <v>101</v>
      </c>
      <c r="BV599" s="24" t="s">
        <v>102</v>
      </c>
      <c r="BW599" s="24"/>
      <c r="BX599" s="24"/>
      <c r="BY599" s="24"/>
      <c r="BZ599" s="24" t="s">
        <v>103</v>
      </c>
      <c r="CA599" s="40" t="s">
        <v>104</v>
      </c>
      <c r="CB599" s="40">
        <v>28</v>
      </c>
      <c r="CC599" s="40"/>
      <c r="CD599" s="40"/>
      <c r="CE599" s="40" t="s">
        <v>104</v>
      </c>
      <c r="CF599" s="40"/>
      <c r="CG599" s="40"/>
      <c r="CH599" s="40"/>
      <c r="CM599">
        <v>1</v>
      </c>
      <c r="CN599" s="40">
        <v>1</v>
      </c>
      <c r="CO599" s="39"/>
    </row>
    <row r="600" spans="1:93" x14ac:dyDescent="0.25">
      <c r="A600">
        <v>12</v>
      </c>
      <c r="B600" s="21">
        <v>43655</v>
      </c>
      <c r="C600">
        <v>102</v>
      </c>
      <c r="D600">
        <v>76</v>
      </c>
      <c r="E600" t="s">
        <v>286</v>
      </c>
      <c r="F600">
        <v>3</v>
      </c>
      <c r="G600">
        <v>1</v>
      </c>
      <c r="I600" t="s">
        <v>287</v>
      </c>
      <c r="J600" s="22">
        <f>COUNTIF($C$93:C754,C600)</f>
        <v>14</v>
      </c>
      <c r="K600" s="23"/>
      <c r="L600">
        <f t="shared" si="84"/>
        <v>76</v>
      </c>
      <c r="M600" s="24">
        <v>7</v>
      </c>
      <c r="N600" s="24">
        <v>6</v>
      </c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  <c r="AI600" s="24"/>
      <c r="AJ600" s="25">
        <v>0</v>
      </c>
      <c r="AK600" s="26"/>
      <c r="AL600" s="27"/>
      <c r="AM600" s="27"/>
      <c r="AN600" s="28"/>
      <c r="AO600" s="29"/>
      <c r="AP600" s="30">
        <v>0</v>
      </c>
      <c r="AQ600" s="27">
        <v>7</v>
      </c>
      <c r="AR600" s="31">
        <v>1</v>
      </c>
      <c r="AS600" s="29">
        <v>2</v>
      </c>
      <c r="AT600" s="30">
        <v>2</v>
      </c>
      <c r="AU600" s="25"/>
      <c r="AV600" s="27"/>
      <c r="AW600" s="31"/>
      <c r="AX600" s="29"/>
      <c r="AY600" s="32"/>
      <c r="AZ600" s="25"/>
      <c r="BA600" s="33"/>
      <c r="BB600" s="31"/>
      <c r="BC600" s="31"/>
      <c r="BD600" s="34"/>
      <c r="BE600" s="26"/>
      <c r="BF600" s="26"/>
      <c r="BG600" s="26"/>
      <c r="BH600" s="27">
        <v>2</v>
      </c>
      <c r="BI600" s="27">
        <v>4</v>
      </c>
      <c r="BJ600" s="28">
        <f t="shared" si="81"/>
        <v>24</v>
      </c>
      <c r="BK600" s="32"/>
      <c r="BL600" s="32"/>
      <c r="BM600" s="35"/>
      <c r="BN600" s="29">
        <v>2</v>
      </c>
      <c r="BO600" s="25"/>
      <c r="BP600" s="36"/>
      <c r="BQ600" s="36"/>
      <c r="BR600" s="62">
        <v>36</v>
      </c>
      <c r="BS600" s="27">
        <v>13</v>
      </c>
      <c r="BT600" s="24"/>
      <c r="BU600" t="s">
        <v>101</v>
      </c>
      <c r="BV600" s="24" t="s">
        <v>102</v>
      </c>
      <c r="BW600" s="24"/>
      <c r="BX600" s="24"/>
      <c r="BY600" s="24"/>
      <c r="BZ600" s="24" t="s">
        <v>103</v>
      </c>
      <c r="CA600" s="40" t="s">
        <v>104</v>
      </c>
      <c r="CB600" s="40">
        <v>28</v>
      </c>
      <c r="CC600" s="40"/>
      <c r="CD600" s="40"/>
      <c r="CE600" s="40" t="s">
        <v>104</v>
      </c>
      <c r="CF600" s="40"/>
      <c r="CG600" s="40"/>
      <c r="CH600" s="40"/>
      <c r="CM600">
        <v>1</v>
      </c>
      <c r="CN600" s="40">
        <v>1</v>
      </c>
      <c r="CO600" s="39"/>
    </row>
    <row r="601" spans="1:93" x14ac:dyDescent="0.25">
      <c r="A601">
        <v>402</v>
      </c>
      <c r="B601" s="66">
        <v>43671</v>
      </c>
      <c r="C601">
        <v>224</v>
      </c>
      <c r="D601">
        <v>15</v>
      </c>
      <c r="E601" t="s">
        <v>274</v>
      </c>
      <c r="F601">
        <v>3</v>
      </c>
      <c r="G601">
        <v>2</v>
      </c>
      <c r="I601" t="s">
        <v>348</v>
      </c>
      <c r="J601" s="22">
        <f>COUNTIF($C$158:C754,C601)</f>
        <v>10</v>
      </c>
      <c r="K601" s="23"/>
      <c r="L601">
        <f>--_xlfn.CONCAT(M601:N601)</f>
        <v>15</v>
      </c>
      <c r="M601" s="24">
        <v>1</v>
      </c>
      <c r="N601" s="24">
        <v>5</v>
      </c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4"/>
      <c r="AJ601" s="25">
        <v>1</v>
      </c>
      <c r="AK601" s="26">
        <v>1</v>
      </c>
      <c r="AL601" s="27">
        <v>3</v>
      </c>
      <c r="AM601" s="27">
        <v>2</v>
      </c>
      <c r="AN601" s="28">
        <f t="shared" ref="AN601:AN615" si="85">--_xlfn.CONCAT(AL601:AM601)</f>
        <v>32</v>
      </c>
      <c r="AO601" s="29">
        <v>3</v>
      </c>
      <c r="AP601" s="30">
        <v>1</v>
      </c>
      <c r="AQ601" s="27">
        <v>7</v>
      </c>
      <c r="AR601" s="31">
        <v>1</v>
      </c>
      <c r="AS601" s="29">
        <v>3</v>
      </c>
      <c r="AT601" s="30">
        <v>3</v>
      </c>
      <c r="AU601" s="25"/>
      <c r="AV601" s="27"/>
      <c r="AW601" s="31"/>
      <c r="AX601" s="29"/>
      <c r="AY601" s="32">
        <v>1</v>
      </c>
      <c r="AZ601" s="25"/>
      <c r="BA601" s="33"/>
      <c r="BB601" s="31"/>
      <c r="BC601" s="31"/>
      <c r="BD601" s="34"/>
      <c r="BE601" s="26"/>
      <c r="BF601" s="26"/>
      <c r="BG601" s="26"/>
      <c r="BH601" s="27"/>
      <c r="BI601" s="27"/>
      <c r="BJ601" s="28"/>
      <c r="BK601" s="32">
        <v>1</v>
      </c>
      <c r="BL601" s="32">
        <v>2</v>
      </c>
      <c r="BM601" s="35">
        <f t="shared" ref="BM601:BM656" si="86">--_xlfn.CONCAT(BK601:BL601)</f>
        <v>12</v>
      </c>
      <c r="BN601" s="29">
        <v>1</v>
      </c>
      <c r="BO601" s="25"/>
      <c r="BP601" s="36"/>
      <c r="BQ601" s="36"/>
      <c r="BR601" s="62">
        <v>36</v>
      </c>
      <c r="BS601" s="27">
        <v>13</v>
      </c>
      <c r="BT601" s="24"/>
      <c r="BU601" t="s">
        <v>113</v>
      </c>
      <c r="BV601" s="24" t="s">
        <v>114</v>
      </c>
      <c r="BW601" s="24"/>
      <c r="BX601" s="24"/>
      <c r="BY601" s="24"/>
      <c r="BZ601" s="39" t="s">
        <v>89</v>
      </c>
      <c r="CA601" s="40" t="s">
        <v>115</v>
      </c>
      <c r="CB601" s="40">
        <v>20</v>
      </c>
      <c r="CC601" s="40"/>
      <c r="CD601" s="40"/>
      <c r="CE601" s="40" t="s">
        <v>115</v>
      </c>
      <c r="CF601" s="40"/>
      <c r="CG601" s="40">
        <v>43</v>
      </c>
      <c r="CH601" s="40">
        <v>0</v>
      </c>
      <c r="CM601">
        <v>2</v>
      </c>
      <c r="CN601" s="40">
        <v>2</v>
      </c>
    </row>
    <row r="602" spans="1:93" x14ac:dyDescent="0.25">
      <c r="A602">
        <v>365</v>
      </c>
      <c r="B602" s="66">
        <v>43671</v>
      </c>
      <c r="C602">
        <v>217</v>
      </c>
      <c r="D602">
        <v>16</v>
      </c>
      <c r="E602" t="s">
        <v>274</v>
      </c>
      <c r="F602">
        <v>3</v>
      </c>
      <c r="G602">
        <v>2</v>
      </c>
      <c r="I602" t="s">
        <v>275</v>
      </c>
      <c r="J602" s="22">
        <f>COUNTIF($C$150:C750,C602)</f>
        <v>35</v>
      </c>
      <c r="K602" s="22"/>
      <c r="L602">
        <f>--_xlfn.CONCAT(M602:N602)</f>
        <v>16</v>
      </c>
      <c r="M602" s="24">
        <v>1</v>
      </c>
      <c r="N602" s="24">
        <v>6</v>
      </c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  <c r="AI602" s="24"/>
      <c r="AJ602" s="25">
        <v>1</v>
      </c>
      <c r="AK602" s="26">
        <v>2</v>
      </c>
      <c r="AL602" s="27">
        <v>4</v>
      </c>
      <c r="AM602" s="27">
        <v>4</v>
      </c>
      <c r="AN602" s="28">
        <f t="shared" si="85"/>
        <v>44</v>
      </c>
      <c r="AO602" s="29">
        <v>2</v>
      </c>
      <c r="AP602" s="30">
        <v>1</v>
      </c>
      <c r="AQ602" s="27">
        <v>4</v>
      </c>
      <c r="AR602" s="31">
        <v>1</v>
      </c>
      <c r="AS602" s="29">
        <v>5</v>
      </c>
      <c r="AT602" s="30">
        <v>2</v>
      </c>
      <c r="AU602" s="25"/>
      <c r="AV602" s="27"/>
      <c r="AW602" s="31"/>
      <c r="AX602" s="29">
        <v>3</v>
      </c>
      <c r="AY602" s="32"/>
      <c r="AZ602" s="25"/>
      <c r="BA602" s="33">
        <v>1</v>
      </c>
      <c r="BB602" s="31"/>
      <c r="BC602" s="31"/>
      <c r="BD602" s="34"/>
      <c r="BE602" s="26"/>
      <c r="BF602" s="26"/>
      <c r="BG602" s="26"/>
      <c r="BH602" s="27"/>
      <c r="BI602" s="27"/>
      <c r="BJ602" s="28"/>
      <c r="BK602" s="32">
        <v>1</v>
      </c>
      <c r="BL602" s="32">
        <v>5</v>
      </c>
      <c r="BM602" s="35">
        <f t="shared" si="86"/>
        <v>15</v>
      </c>
      <c r="BN602" s="29">
        <v>2</v>
      </c>
      <c r="BO602" s="25"/>
      <c r="BP602" s="36"/>
      <c r="BQ602" s="36"/>
      <c r="BR602" s="62">
        <v>34</v>
      </c>
      <c r="BS602" s="38" t="s">
        <v>107</v>
      </c>
      <c r="BT602" s="38" t="s">
        <v>60</v>
      </c>
      <c r="BU602" s="40" t="s">
        <v>134</v>
      </c>
      <c r="BV602" s="39" t="s">
        <v>135</v>
      </c>
      <c r="BW602" s="39"/>
      <c r="BX602" s="39"/>
      <c r="BY602" s="39"/>
      <c r="BZ602" s="39" t="s">
        <v>159</v>
      </c>
      <c r="CA602" s="40" t="s">
        <v>160</v>
      </c>
      <c r="CB602" s="40">
        <v>10</v>
      </c>
      <c r="CC602" s="40"/>
      <c r="CD602" s="40"/>
      <c r="CE602" s="40" t="s">
        <v>160</v>
      </c>
      <c r="CF602" s="40"/>
      <c r="CG602" s="40">
        <v>36</v>
      </c>
      <c r="CH602" s="40">
        <v>16</v>
      </c>
      <c r="CI602" s="62">
        <v>34</v>
      </c>
      <c r="CJ602" s="24"/>
      <c r="CM602">
        <v>2</v>
      </c>
      <c r="CN602" s="40">
        <v>1</v>
      </c>
    </row>
    <row r="603" spans="1:93" x14ac:dyDescent="0.25">
      <c r="A603">
        <v>398</v>
      </c>
      <c r="B603" s="66">
        <v>43671</v>
      </c>
      <c r="C603">
        <v>224</v>
      </c>
      <c r="D603">
        <v>11</v>
      </c>
      <c r="E603" t="s">
        <v>274</v>
      </c>
      <c r="F603">
        <v>3</v>
      </c>
      <c r="G603">
        <v>2</v>
      </c>
      <c r="H603">
        <v>224</v>
      </c>
      <c r="I603" t="s">
        <v>348</v>
      </c>
      <c r="J603" s="22">
        <f>COUNTIF($C$166:C754,C603)</f>
        <v>10</v>
      </c>
      <c r="K603" s="23">
        <v>5</v>
      </c>
      <c r="L603">
        <f>--_xlfn.CONCAT(M603:N603)</f>
        <v>11</v>
      </c>
      <c r="M603" s="24">
        <v>1</v>
      </c>
      <c r="N603" s="24">
        <v>1</v>
      </c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  <c r="AJ603" s="25">
        <v>1</v>
      </c>
      <c r="AK603" s="26">
        <v>2</v>
      </c>
      <c r="AL603" s="27">
        <v>0</v>
      </c>
      <c r="AM603" s="27">
        <v>7</v>
      </c>
      <c r="AN603" s="28">
        <f t="shared" si="85"/>
        <v>7</v>
      </c>
      <c r="AO603" s="29">
        <v>3</v>
      </c>
      <c r="AP603" s="30">
        <v>1</v>
      </c>
      <c r="AQ603" s="27">
        <v>2</v>
      </c>
      <c r="AR603" s="31">
        <v>1</v>
      </c>
      <c r="AS603" s="29">
        <v>3</v>
      </c>
      <c r="AT603" s="30">
        <v>1</v>
      </c>
      <c r="AU603" s="25"/>
      <c r="AV603" s="27">
        <v>1</v>
      </c>
      <c r="AW603" s="31"/>
      <c r="AX603" s="29">
        <v>1</v>
      </c>
      <c r="AY603" s="32"/>
      <c r="AZ603" s="25">
        <v>1</v>
      </c>
      <c r="BA603" s="33"/>
      <c r="BB603" s="31"/>
      <c r="BC603" s="31"/>
      <c r="BD603" s="34"/>
      <c r="BE603" s="26"/>
      <c r="BF603" s="26"/>
      <c r="BG603" s="26"/>
      <c r="BH603" s="27"/>
      <c r="BI603" s="27"/>
      <c r="BJ603" s="28"/>
      <c r="BK603" s="32">
        <v>1</v>
      </c>
      <c r="BL603" s="32">
        <v>8</v>
      </c>
      <c r="BM603" s="35">
        <f t="shared" si="86"/>
        <v>18</v>
      </c>
      <c r="BN603" s="29">
        <v>2</v>
      </c>
      <c r="BO603" s="25"/>
      <c r="BP603" s="36"/>
      <c r="BQ603" s="36"/>
      <c r="BR603" s="62">
        <v>35</v>
      </c>
      <c r="BS603" s="27">
        <v>14</v>
      </c>
      <c r="BT603" s="24"/>
      <c r="BU603" t="s">
        <v>113</v>
      </c>
      <c r="BV603" s="24" t="s">
        <v>114</v>
      </c>
      <c r="BW603" s="24"/>
      <c r="BX603" s="24"/>
      <c r="BY603" s="24"/>
      <c r="BZ603" s="39" t="s">
        <v>89</v>
      </c>
      <c r="CA603" s="40" t="s">
        <v>115</v>
      </c>
      <c r="CB603" s="40">
        <v>20</v>
      </c>
      <c r="CC603" s="40"/>
      <c r="CD603" s="40"/>
      <c r="CE603" s="40" t="s">
        <v>115</v>
      </c>
      <c r="CF603" s="40"/>
      <c r="CG603" s="40">
        <v>43</v>
      </c>
      <c r="CH603" s="40">
        <v>0</v>
      </c>
      <c r="CM603">
        <v>2</v>
      </c>
      <c r="CN603" s="40">
        <v>2</v>
      </c>
    </row>
    <row r="604" spans="1:93" x14ac:dyDescent="0.25">
      <c r="A604">
        <v>422</v>
      </c>
      <c r="B604" s="21">
        <v>43671</v>
      </c>
      <c r="C604">
        <v>243</v>
      </c>
      <c r="D604">
        <v>6</v>
      </c>
      <c r="E604" t="s">
        <v>274</v>
      </c>
      <c r="F604">
        <v>3</v>
      </c>
      <c r="G604">
        <v>2</v>
      </c>
      <c r="H604">
        <v>243</v>
      </c>
      <c r="I604" t="s">
        <v>349</v>
      </c>
      <c r="J604" s="22">
        <f>COUNTIF($C$140:C745,C604)</f>
        <v>1</v>
      </c>
      <c r="K604" s="23">
        <v>1</v>
      </c>
      <c r="L604">
        <f>--_xlfn.CONCAT(M604:N604)</f>
        <v>6</v>
      </c>
      <c r="M604" s="24">
        <v>0</v>
      </c>
      <c r="N604" s="24">
        <v>6</v>
      </c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  <c r="AJ604" s="25">
        <v>1</v>
      </c>
      <c r="AK604" s="26">
        <v>1</v>
      </c>
      <c r="AL604" s="27">
        <v>0</v>
      </c>
      <c r="AM604" s="27">
        <v>3</v>
      </c>
      <c r="AN604" s="28">
        <f t="shared" si="85"/>
        <v>3</v>
      </c>
      <c r="AO604" s="29">
        <v>1</v>
      </c>
      <c r="AP604" s="30">
        <v>1</v>
      </c>
      <c r="AQ604" s="27">
        <v>6</v>
      </c>
      <c r="AR604" s="31">
        <v>1</v>
      </c>
      <c r="AS604" s="29">
        <v>3</v>
      </c>
      <c r="AT604" s="30">
        <v>7</v>
      </c>
      <c r="AU604" s="25"/>
      <c r="AV604" s="27"/>
      <c r="AW604" s="31"/>
      <c r="AX604" s="29"/>
      <c r="AY604" s="32"/>
      <c r="AZ604" s="25"/>
      <c r="BA604" s="33"/>
      <c r="BB604" s="31"/>
      <c r="BC604" s="31"/>
      <c r="BD604" s="34"/>
      <c r="BE604" s="26"/>
      <c r="BF604" s="26"/>
      <c r="BG604" s="26"/>
      <c r="BH604" s="27"/>
      <c r="BI604" s="27"/>
      <c r="BJ604" s="28"/>
      <c r="BK604" s="32">
        <v>1</v>
      </c>
      <c r="BL604" s="32">
        <v>8</v>
      </c>
      <c r="BM604" s="35">
        <f t="shared" si="86"/>
        <v>18</v>
      </c>
      <c r="BN604" s="29">
        <v>2</v>
      </c>
      <c r="BO604" s="25"/>
      <c r="BP604" s="36"/>
      <c r="BQ604" s="36"/>
      <c r="BR604" s="62">
        <v>31</v>
      </c>
      <c r="BS604" s="27" t="s">
        <v>186</v>
      </c>
      <c r="BT604" s="38" t="s">
        <v>54</v>
      </c>
      <c r="BU604" t="s">
        <v>101</v>
      </c>
      <c r="BV604" s="24" t="s">
        <v>102</v>
      </c>
      <c r="BW604" s="24"/>
      <c r="BX604" s="24"/>
      <c r="BY604" s="24"/>
      <c r="BZ604" s="39" t="s">
        <v>83</v>
      </c>
      <c r="CA604" s="40">
        <v>3</v>
      </c>
      <c r="CB604" s="40">
        <v>3</v>
      </c>
      <c r="CC604" s="40"/>
      <c r="CD604" s="40"/>
      <c r="CE604" s="40">
        <v>3</v>
      </c>
      <c r="CF604" s="40"/>
      <c r="CG604" s="40">
        <v>32</v>
      </c>
      <c r="CH604" s="40">
        <v>13</v>
      </c>
      <c r="CL604" s="24"/>
      <c r="CM604">
        <v>2</v>
      </c>
      <c r="CN604" s="40">
        <v>2</v>
      </c>
    </row>
    <row r="605" spans="1:93" x14ac:dyDescent="0.25">
      <c r="A605">
        <v>331</v>
      </c>
      <c r="B605" s="60">
        <v>43670</v>
      </c>
      <c r="C605" s="24">
        <v>200</v>
      </c>
      <c r="D605" s="24">
        <v>27</v>
      </c>
      <c r="E605" t="s">
        <v>274</v>
      </c>
      <c r="F605">
        <v>3</v>
      </c>
      <c r="G605">
        <v>2</v>
      </c>
      <c r="H605" s="24">
        <v>200</v>
      </c>
      <c r="I605" s="24" t="s">
        <v>350</v>
      </c>
      <c r="J605" s="61">
        <f>COUNTIF($C$1:C640,C605)</f>
        <v>2</v>
      </c>
      <c r="K605" s="61">
        <v>1</v>
      </c>
      <c r="L605" s="24">
        <f>--_xlfn.CONCAT(M605:P605)</f>
        <v>27</v>
      </c>
      <c r="M605" s="24">
        <v>2</v>
      </c>
      <c r="N605" s="24">
        <v>7</v>
      </c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4"/>
      <c r="AJ605" s="25">
        <v>1</v>
      </c>
      <c r="AK605" s="26">
        <v>1</v>
      </c>
      <c r="AL605" s="27">
        <v>1</v>
      </c>
      <c r="AM605" s="27">
        <v>4</v>
      </c>
      <c r="AN605" s="28">
        <f t="shared" si="85"/>
        <v>14</v>
      </c>
      <c r="AO605" s="29">
        <v>3</v>
      </c>
      <c r="AP605" s="30">
        <v>1</v>
      </c>
      <c r="AQ605" s="27">
        <v>4</v>
      </c>
      <c r="AR605" s="31">
        <v>1</v>
      </c>
      <c r="AS605" s="29">
        <v>6</v>
      </c>
      <c r="AT605" s="30">
        <v>2</v>
      </c>
      <c r="AU605" s="25"/>
      <c r="AV605" s="27"/>
      <c r="AW605" s="31"/>
      <c r="AX605" s="29"/>
      <c r="AY605" s="32"/>
      <c r="AZ605" s="25"/>
      <c r="BA605" s="33">
        <v>3</v>
      </c>
      <c r="BB605" s="31">
        <v>0</v>
      </c>
      <c r="BC605" s="31">
        <v>8</v>
      </c>
      <c r="BD605" s="34">
        <f>--_xlfn.CONCAT(BB605:BC605)</f>
        <v>8</v>
      </c>
      <c r="BE605" s="26"/>
      <c r="BF605" s="26"/>
      <c r="BG605" s="26"/>
      <c r="BH605" s="27"/>
      <c r="BI605" s="27"/>
      <c r="BJ605" s="28"/>
      <c r="BK605" s="32">
        <v>2</v>
      </c>
      <c r="BL605" s="32">
        <v>0</v>
      </c>
      <c r="BM605" s="35">
        <f t="shared" si="86"/>
        <v>20</v>
      </c>
      <c r="BN605" s="29">
        <v>2</v>
      </c>
      <c r="BO605" s="25"/>
      <c r="BP605" s="36"/>
      <c r="BQ605" s="36"/>
      <c r="BR605" s="48">
        <v>34</v>
      </c>
      <c r="BS605" s="24"/>
      <c r="BT605" s="24"/>
      <c r="BU605" t="s">
        <v>117</v>
      </c>
      <c r="BV605" s="24" t="s">
        <v>118</v>
      </c>
      <c r="BW605" s="31">
        <v>8</v>
      </c>
      <c r="BX605" s="51" t="s">
        <v>110</v>
      </c>
      <c r="BY605" s="58" t="s">
        <v>111</v>
      </c>
      <c r="BZ605" s="39" t="s">
        <v>129</v>
      </c>
      <c r="CA605" s="40">
        <v>13</v>
      </c>
      <c r="CB605" s="40">
        <v>13</v>
      </c>
      <c r="CC605" s="40"/>
      <c r="CD605" s="40"/>
      <c r="CE605" s="40">
        <v>13</v>
      </c>
      <c r="CF605" s="40"/>
      <c r="CG605" s="40">
        <v>37</v>
      </c>
      <c r="CH605" s="40">
        <v>17</v>
      </c>
      <c r="CI605" s="24"/>
      <c r="CJ605" s="24"/>
      <c r="CM605">
        <v>2</v>
      </c>
      <c r="CN605" s="40">
        <v>1</v>
      </c>
    </row>
    <row r="606" spans="1:93" x14ac:dyDescent="0.25">
      <c r="A606">
        <v>364</v>
      </c>
      <c r="B606" s="21">
        <v>43671</v>
      </c>
      <c r="C606">
        <v>217</v>
      </c>
      <c r="D606">
        <v>14</v>
      </c>
      <c r="E606" t="s">
        <v>274</v>
      </c>
      <c r="F606">
        <v>3</v>
      </c>
      <c r="G606">
        <v>2</v>
      </c>
      <c r="H606">
        <v>217</v>
      </c>
      <c r="I606" t="s">
        <v>275</v>
      </c>
      <c r="J606" s="22">
        <f>COUNTIF($C$124:C754,C606)</f>
        <v>35</v>
      </c>
      <c r="K606" s="23">
        <v>8</v>
      </c>
      <c r="L606">
        <f>--_xlfn.CONCAT(M606:N606)</f>
        <v>14</v>
      </c>
      <c r="M606" s="24">
        <v>1</v>
      </c>
      <c r="N606" s="24">
        <v>4</v>
      </c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  <c r="AI606" s="24"/>
      <c r="AJ606" s="25">
        <v>1</v>
      </c>
      <c r="AK606" s="26"/>
      <c r="AL606" s="27">
        <v>1</v>
      </c>
      <c r="AM606" s="27">
        <v>2</v>
      </c>
      <c r="AN606" s="28">
        <f t="shared" si="85"/>
        <v>12</v>
      </c>
      <c r="AO606" s="29"/>
      <c r="AP606" s="30">
        <v>1</v>
      </c>
      <c r="AQ606" s="27">
        <v>1</v>
      </c>
      <c r="AR606" s="31">
        <v>1</v>
      </c>
      <c r="AS606" s="29">
        <v>5</v>
      </c>
      <c r="AT606" s="30">
        <v>5</v>
      </c>
      <c r="AU606" s="25"/>
      <c r="AV606" s="27"/>
      <c r="AW606" s="31"/>
      <c r="AX606" s="29"/>
      <c r="AY606" s="32"/>
      <c r="AZ606" s="25">
        <v>1</v>
      </c>
      <c r="BA606" s="33"/>
      <c r="BB606" s="31"/>
      <c r="BC606" s="31"/>
      <c r="BD606" s="34"/>
      <c r="BE606" s="26"/>
      <c r="BF606" s="26"/>
      <c r="BG606" s="26"/>
      <c r="BH606" s="27"/>
      <c r="BI606" s="27"/>
      <c r="BJ606" s="28"/>
      <c r="BK606" s="32">
        <v>2</v>
      </c>
      <c r="BL606" s="32">
        <v>0</v>
      </c>
      <c r="BM606" s="35">
        <f t="shared" si="86"/>
        <v>20</v>
      </c>
      <c r="BN606" s="29">
        <v>2</v>
      </c>
      <c r="BO606" s="25"/>
      <c r="BP606" s="36"/>
      <c r="BQ606" s="36"/>
      <c r="BR606" s="62">
        <v>35</v>
      </c>
      <c r="BS606" s="27">
        <v>14</v>
      </c>
      <c r="BT606" s="24"/>
      <c r="BU606" t="s">
        <v>113</v>
      </c>
      <c r="BV606" s="24" t="s">
        <v>114</v>
      </c>
      <c r="BW606" s="24"/>
      <c r="BX606" s="24"/>
      <c r="BY606" s="24"/>
      <c r="BZ606" s="39" t="s">
        <v>89</v>
      </c>
      <c r="CA606" s="40" t="s">
        <v>115</v>
      </c>
      <c r="CB606" s="40">
        <v>20</v>
      </c>
      <c r="CC606" s="40"/>
      <c r="CD606" s="40"/>
      <c r="CE606" s="40" t="s">
        <v>115</v>
      </c>
      <c r="CF606" s="40"/>
      <c r="CG606" s="40">
        <v>43</v>
      </c>
      <c r="CH606" s="40">
        <v>0</v>
      </c>
      <c r="CM606">
        <v>2</v>
      </c>
      <c r="CN606" s="40">
        <v>1</v>
      </c>
    </row>
    <row r="607" spans="1:93" x14ac:dyDescent="0.25">
      <c r="A607">
        <v>378</v>
      </c>
      <c r="B607" s="66">
        <v>43671</v>
      </c>
      <c r="C607">
        <v>217</v>
      </c>
      <c r="D607">
        <v>27</v>
      </c>
      <c r="E607" t="s">
        <v>274</v>
      </c>
      <c r="F607">
        <v>3</v>
      </c>
      <c r="G607">
        <v>2</v>
      </c>
      <c r="I607" t="s">
        <v>275</v>
      </c>
      <c r="J607" s="22">
        <f>COUNTIF($C$135:C753,C607)</f>
        <v>35</v>
      </c>
      <c r="K607" s="23"/>
      <c r="L607">
        <f>--_xlfn.CONCAT(M607:N607)</f>
        <v>27</v>
      </c>
      <c r="M607" s="24">
        <v>2</v>
      </c>
      <c r="N607" s="24">
        <v>7</v>
      </c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4"/>
      <c r="AJ607" s="25">
        <v>1</v>
      </c>
      <c r="AK607" s="26">
        <v>1</v>
      </c>
      <c r="AL607" s="27">
        <v>0</v>
      </c>
      <c r="AM607" s="27">
        <v>3</v>
      </c>
      <c r="AN607" s="28">
        <f t="shared" si="85"/>
        <v>3</v>
      </c>
      <c r="AO607" s="29">
        <v>1</v>
      </c>
      <c r="AP607" s="30">
        <v>1</v>
      </c>
      <c r="AQ607" s="27">
        <v>4</v>
      </c>
      <c r="AR607" s="31">
        <v>1</v>
      </c>
      <c r="AS607" s="29">
        <v>7</v>
      </c>
      <c r="AT607" s="30">
        <v>2</v>
      </c>
      <c r="AU607" s="25"/>
      <c r="AV607" s="27"/>
      <c r="AW607" s="31"/>
      <c r="AX607" s="29"/>
      <c r="AY607" s="32"/>
      <c r="AZ607" s="25"/>
      <c r="BA607" s="33"/>
      <c r="BB607" s="31"/>
      <c r="BC607" s="31"/>
      <c r="BD607" s="34"/>
      <c r="BE607" s="26"/>
      <c r="BF607" s="26"/>
      <c r="BG607" s="26"/>
      <c r="BH607" s="27"/>
      <c r="BI607" s="27"/>
      <c r="BJ607" s="28"/>
      <c r="BK607" s="32">
        <v>2</v>
      </c>
      <c r="BL607" s="32">
        <v>0</v>
      </c>
      <c r="BM607" s="35">
        <f t="shared" si="86"/>
        <v>20</v>
      </c>
      <c r="BN607" s="29">
        <v>2</v>
      </c>
      <c r="BO607" s="25"/>
      <c r="BP607" s="36"/>
      <c r="BQ607" s="36"/>
      <c r="BR607" s="62">
        <v>31</v>
      </c>
      <c r="BS607" s="27" t="s">
        <v>186</v>
      </c>
      <c r="BT607" s="38" t="s">
        <v>54</v>
      </c>
      <c r="BU607" t="s">
        <v>101</v>
      </c>
      <c r="BV607" s="24" t="s">
        <v>102</v>
      </c>
      <c r="BW607" s="24"/>
      <c r="BX607" s="24"/>
      <c r="BY607" s="24"/>
      <c r="BZ607" s="39" t="s">
        <v>83</v>
      </c>
      <c r="CA607" s="40">
        <v>3</v>
      </c>
      <c r="CB607" s="40">
        <v>3</v>
      </c>
      <c r="CC607" s="40"/>
      <c r="CD607" s="40"/>
      <c r="CE607" s="40">
        <v>3</v>
      </c>
      <c r="CF607" s="40"/>
      <c r="CG607" s="40">
        <v>32</v>
      </c>
      <c r="CH607" s="40">
        <v>13</v>
      </c>
      <c r="CL607" s="24"/>
      <c r="CM607">
        <v>2</v>
      </c>
      <c r="CN607" s="40">
        <v>1</v>
      </c>
    </row>
    <row r="608" spans="1:93" x14ac:dyDescent="0.25">
      <c r="A608">
        <v>353</v>
      </c>
      <c r="B608" s="21">
        <v>43670</v>
      </c>
      <c r="C608">
        <v>216</v>
      </c>
      <c r="D608">
        <v>24</v>
      </c>
      <c r="E608" t="s">
        <v>351</v>
      </c>
      <c r="F608">
        <v>3</v>
      </c>
      <c r="G608">
        <v>2</v>
      </c>
      <c r="H608">
        <v>216</v>
      </c>
      <c r="I608" t="s">
        <v>352</v>
      </c>
      <c r="J608" s="22">
        <f>COUNTIF($C$170:C754,C608)</f>
        <v>8</v>
      </c>
      <c r="K608" s="23">
        <v>3</v>
      </c>
      <c r="L608">
        <f>--_xlfn.CONCAT(M608:P608)</f>
        <v>24</v>
      </c>
      <c r="M608" s="24">
        <v>2</v>
      </c>
      <c r="N608" s="24">
        <v>4</v>
      </c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  <c r="AI608" s="24"/>
      <c r="AJ608" s="25">
        <v>1</v>
      </c>
      <c r="AK608" s="26">
        <v>2</v>
      </c>
      <c r="AL608" s="27">
        <v>0</v>
      </c>
      <c r="AM608" s="27">
        <v>7</v>
      </c>
      <c r="AN608" s="28">
        <f t="shared" si="85"/>
        <v>7</v>
      </c>
      <c r="AO608" s="29">
        <v>3</v>
      </c>
      <c r="AP608" s="30">
        <v>1</v>
      </c>
      <c r="AQ608" s="27">
        <v>1</v>
      </c>
      <c r="AR608" s="31">
        <v>1</v>
      </c>
      <c r="AS608" s="29">
        <v>1</v>
      </c>
      <c r="AT608" s="30">
        <v>2</v>
      </c>
      <c r="AU608" s="25"/>
      <c r="AV608" s="27"/>
      <c r="AW608" s="31"/>
      <c r="AX608" s="29"/>
      <c r="AY608" s="32"/>
      <c r="AZ608" s="25">
        <v>1</v>
      </c>
      <c r="BA608" s="33"/>
      <c r="BB608" s="31"/>
      <c r="BC608" s="31"/>
      <c r="BD608" s="34"/>
      <c r="BE608" s="26"/>
      <c r="BF608" s="26"/>
      <c r="BG608" s="26"/>
      <c r="BH608" s="27"/>
      <c r="BI608" s="27"/>
      <c r="BJ608" s="28"/>
      <c r="BK608" s="32">
        <v>2</v>
      </c>
      <c r="BL608" s="32">
        <v>0</v>
      </c>
      <c r="BM608" s="35">
        <f t="shared" si="86"/>
        <v>20</v>
      </c>
      <c r="BN608" s="29">
        <v>2</v>
      </c>
      <c r="BO608" s="25"/>
      <c r="BP608" s="36"/>
      <c r="BQ608" s="36"/>
      <c r="BR608" s="62">
        <v>35</v>
      </c>
      <c r="BS608" s="27">
        <v>14</v>
      </c>
      <c r="BT608" s="24"/>
      <c r="BU608" t="s">
        <v>113</v>
      </c>
      <c r="BV608" s="24" t="s">
        <v>114</v>
      </c>
      <c r="BW608" s="24"/>
      <c r="BX608" s="24"/>
      <c r="BY608" s="24"/>
      <c r="BZ608" s="39" t="s">
        <v>89</v>
      </c>
      <c r="CA608" s="40" t="s">
        <v>115</v>
      </c>
      <c r="CB608" s="40">
        <v>20</v>
      </c>
      <c r="CC608" s="40"/>
      <c r="CD608" s="40"/>
      <c r="CE608" s="40" t="s">
        <v>115</v>
      </c>
      <c r="CF608" s="40"/>
      <c r="CG608" s="40">
        <v>43</v>
      </c>
      <c r="CH608" s="40">
        <v>0</v>
      </c>
      <c r="CM608">
        <v>2</v>
      </c>
      <c r="CN608" s="40">
        <v>1</v>
      </c>
    </row>
    <row r="609" spans="1:92" x14ac:dyDescent="0.25">
      <c r="A609">
        <v>307</v>
      </c>
      <c r="B609" s="21">
        <v>43669</v>
      </c>
      <c r="C609">
        <v>195</v>
      </c>
      <c r="D609">
        <v>13</v>
      </c>
      <c r="E609" t="s">
        <v>353</v>
      </c>
      <c r="F609">
        <v>3</v>
      </c>
      <c r="G609">
        <v>2</v>
      </c>
      <c r="I609" t="s">
        <v>354</v>
      </c>
      <c r="J609" s="22">
        <f>COUNTIF($C$177:C750,C609)</f>
        <v>19</v>
      </c>
      <c r="K609" s="23"/>
      <c r="L609">
        <f>--_xlfn.CONCAT(M609:P609)</f>
        <v>13</v>
      </c>
      <c r="M609" s="24">
        <v>1</v>
      </c>
      <c r="N609" s="24">
        <v>3</v>
      </c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  <c r="AI609" s="24"/>
      <c r="AJ609" s="25">
        <v>1</v>
      </c>
      <c r="AK609" s="26">
        <v>1</v>
      </c>
      <c r="AL609" s="27">
        <v>0</v>
      </c>
      <c r="AM609" s="27">
        <v>7</v>
      </c>
      <c r="AN609" s="28">
        <f t="shared" si="85"/>
        <v>7</v>
      </c>
      <c r="AO609" s="29">
        <v>3</v>
      </c>
      <c r="AP609" s="30">
        <v>1</v>
      </c>
      <c r="AQ609" s="27">
        <v>6</v>
      </c>
      <c r="AR609" s="31">
        <v>1</v>
      </c>
      <c r="AS609" s="29">
        <v>1</v>
      </c>
      <c r="AT609" s="30">
        <v>1</v>
      </c>
      <c r="AU609" s="25"/>
      <c r="AV609" s="27"/>
      <c r="AW609" s="31"/>
      <c r="AX609" s="29"/>
      <c r="AY609" s="32"/>
      <c r="AZ609" s="25"/>
      <c r="BA609" s="33"/>
      <c r="BB609" s="31"/>
      <c r="BC609" s="31"/>
      <c r="BD609" s="34"/>
      <c r="BE609" s="26"/>
      <c r="BF609" s="26"/>
      <c r="BG609" s="26"/>
      <c r="BH609" s="27"/>
      <c r="BI609" s="27"/>
      <c r="BJ609" s="28"/>
      <c r="BK609" s="32">
        <v>2</v>
      </c>
      <c r="BL609" s="32">
        <v>0</v>
      </c>
      <c r="BM609" s="35">
        <f t="shared" si="86"/>
        <v>20</v>
      </c>
      <c r="BN609" s="29">
        <v>2</v>
      </c>
      <c r="BO609" s="25"/>
      <c r="BP609" s="36"/>
      <c r="BQ609" s="36"/>
      <c r="BR609" s="62">
        <v>35</v>
      </c>
      <c r="BS609" s="27">
        <v>14</v>
      </c>
      <c r="BT609" s="24"/>
      <c r="BU609" t="s">
        <v>113</v>
      </c>
      <c r="BV609" s="24" t="s">
        <v>114</v>
      </c>
      <c r="BW609" s="24"/>
      <c r="BX609" s="24"/>
      <c r="BY609" s="24"/>
      <c r="BZ609" s="39" t="s">
        <v>89</v>
      </c>
      <c r="CA609" s="40" t="s">
        <v>115</v>
      </c>
      <c r="CB609" s="40">
        <v>20</v>
      </c>
      <c r="CC609" s="40"/>
      <c r="CD609" s="40"/>
      <c r="CE609" s="40" t="s">
        <v>115</v>
      </c>
      <c r="CF609" s="40"/>
      <c r="CG609" s="40">
        <v>43</v>
      </c>
      <c r="CH609" s="40">
        <v>0</v>
      </c>
      <c r="CM609">
        <v>2</v>
      </c>
      <c r="CN609" s="40">
        <v>1</v>
      </c>
    </row>
    <row r="610" spans="1:92" x14ac:dyDescent="0.25">
      <c r="A610">
        <v>325</v>
      </c>
      <c r="B610" s="21">
        <v>43669</v>
      </c>
      <c r="C610">
        <v>195</v>
      </c>
      <c r="D610">
        <v>9</v>
      </c>
      <c r="E610" t="s">
        <v>353</v>
      </c>
      <c r="F610">
        <v>3</v>
      </c>
      <c r="G610">
        <v>2</v>
      </c>
      <c r="H610">
        <v>195</v>
      </c>
      <c r="I610" t="s">
        <v>354</v>
      </c>
      <c r="J610" s="22">
        <f>COUNTIF($C$158:C754,C610)</f>
        <v>22</v>
      </c>
      <c r="K610" s="23">
        <v>6</v>
      </c>
      <c r="L610">
        <f>--_xlfn.CONCAT(M610:O610)</f>
        <v>9</v>
      </c>
      <c r="M610" s="24">
        <v>0</v>
      </c>
      <c r="N610" s="24">
        <v>9</v>
      </c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  <c r="AI610" s="24"/>
      <c r="AJ610" s="25">
        <v>1</v>
      </c>
      <c r="AK610" s="26">
        <v>1</v>
      </c>
      <c r="AL610" s="27">
        <v>0</v>
      </c>
      <c r="AM610" s="27">
        <v>7</v>
      </c>
      <c r="AN610" s="28">
        <f t="shared" si="85"/>
        <v>7</v>
      </c>
      <c r="AO610" s="29">
        <v>3</v>
      </c>
      <c r="AP610" s="30">
        <v>1</v>
      </c>
      <c r="AQ610" s="27">
        <v>7</v>
      </c>
      <c r="AR610" s="31">
        <v>1</v>
      </c>
      <c r="AS610" s="29">
        <v>1</v>
      </c>
      <c r="AT610" s="30">
        <v>1</v>
      </c>
      <c r="AU610" s="25"/>
      <c r="AV610" s="27"/>
      <c r="AW610" s="31">
        <v>1</v>
      </c>
      <c r="AX610" s="29"/>
      <c r="AY610" s="32"/>
      <c r="AZ610" s="25"/>
      <c r="BA610" s="33"/>
      <c r="BB610" s="31"/>
      <c r="BC610" s="31"/>
      <c r="BD610" s="34"/>
      <c r="BE610" s="26"/>
      <c r="BF610" s="26"/>
      <c r="BG610" s="26"/>
      <c r="BH610" s="27"/>
      <c r="BI610" s="27"/>
      <c r="BJ610" s="28"/>
      <c r="BK610" s="32">
        <v>2</v>
      </c>
      <c r="BL610" s="32">
        <v>0</v>
      </c>
      <c r="BM610" s="35">
        <f t="shared" si="86"/>
        <v>20</v>
      </c>
      <c r="BN610" s="29">
        <v>2</v>
      </c>
      <c r="BO610" s="25"/>
      <c r="BP610" s="36"/>
      <c r="BQ610" s="36"/>
      <c r="BR610" s="62">
        <v>35</v>
      </c>
      <c r="BS610" s="27">
        <v>14</v>
      </c>
      <c r="BT610" s="24"/>
      <c r="BU610" t="s">
        <v>113</v>
      </c>
      <c r="BV610" s="24" t="s">
        <v>114</v>
      </c>
      <c r="BW610" s="24"/>
      <c r="BX610" s="24"/>
      <c r="BY610" s="24"/>
      <c r="BZ610" s="39" t="s">
        <v>89</v>
      </c>
      <c r="CA610" s="40" t="s">
        <v>115</v>
      </c>
      <c r="CB610" s="40">
        <v>20</v>
      </c>
      <c r="CC610" s="40"/>
      <c r="CD610" s="40"/>
      <c r="CE610" s="40" t="s">
        <v>115</v>
      </c>
      <c r="CF610" s="40"/>
      <c r="CG610" s="40">
        <v>43</v>
      </c>
      <c r="CH610" s="40">
        <v>0</v>
      </c>
      <c r="CM610">
        <v>2</v>
      </c>
      <c r="CN610" s="40">
        <v>1</v>
      </c>
    </row>
    <row r="611" spans="1:92" ht="14.25" customHeight="1" x14ac:dyDescent="0.25">
      <c r="A611">
        <v>314</v>
      </c>
      <c r="B611" s="21">
        <v>43669</v>
      </c>
      <c r="C611">
        <v>195</v>
      </c>
      <c r="D611">
        <v>20</v>
      </c>
      <c r="E611" t="s">
        <v>353</v>
      </c>
      <c r="F611">
        <v>3</v>
      </c>
      <c r="G611">
        <v>2</v>
      </c>
      <c r="H611">
        <v>195</v>
      </c>
      <c r="I611" t="s">
        <v>354</v>
      </c>
      <c r="J611" s="22">
        <f>COUNTIF($C$64:C754,C611)</f>
        <v>22</v>
      </c>
      <c r="K611" s="22">
        <v>1</v>
      </c>
      <c r="L611">
        <f>--_xlfn.CONCAT(M611:P611)</f>
        <v>20</v>
      </c>
      <c r="M611" s="24">
        <v>2</v>
      </c>
      <c r="N611" s="24">
        <v>0</v>
      </c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4"/>
      <c r="AJ611" s="25">
        <v>1</v>
      </c>
      <c r="AK611" s="26">
        <v>2</v>
      </c>
      <c r="AL611" s="27">
        <v>4</v>
      </c>
      <c r="AM611" s="27">
        <v>5</v>
      </c>
      <c r="AN611" s="28">
        <f t="shared" si="85"/>
        <v>45</v>
      </c>
      <c r="AO611" s="29">
        <v>3</v>
      </c>
      <c r="AP611" s="30">
        <v>1</v>
      </c>
      <c r="AQ611" s="27">
        <v>6</v>
      </c>
      <c r="AR611" s="31">
        <v>1</v>
      </c>
      <c r="AS611" s="29">
        <v>1</v>
      </c>
      <c r="AT611" s="30">
        <v>1</v>
      </c>
      <c r="AU611" s="25"/>
      <c r="AV611" s="27"/>
      <c r="AW611" s="31"/>
      <c r="AX611" s="29"/>
      <c r="AY611" s="32"/>
      <c r="AZ611" s="25"/>
      <c r="BA611" s="33"/>
      <c r="BB611" s="31"/>
      <c r="BC611" s="31"/>
      <c r="BD611" s="34"/>
      <c r="BE611" s="26"/>
      <c r="BF611" s="26"/>
      <c r="BG611" s="26"/>
      <c r="BH611" s="27"/>
      <c r="BI611" s="27"/>
      <c r="BJ611" s="28"/>
      <c r="BK611" s="32">
        <v>2</v>
      </c>
      <c r="BL611" s="32">
        <v>0</v>
      </c>
      <c r="BM611" s="35">
        <f t="shared" si="86"/>
        <v>20</v>
      </c>
      <c r="BN611" s="29">
        <v>2</v>
      </c>
      <c r="BO611" s="25"/>
      <c r="BP611" s="36"/>
      <c r="BQ611" s="36"/>
      <c r="BR611" s="62">
        <v>34</v>
      </c>
      <c r="BS611" s="38" t="s">
        <v>107</v>
      </c>
      <c r="BT611" s="38" t="s">
        <v>60</v>
      </c>
      <c r="BU611" s="40" t="s">
        <v>134</v>
      </c>
      <c r="BV611" s="39" t="s">
        <v>135</v>
      </c>
      <c r="BW611" s="39"/>
      <c r="BX611" s="39"/>
      <c r="BY611" s="39"/>
      <c r="BZ611" s="39" t="s">
        <v>159</v>
      </c>
      <c r="CA611" s="40" t="s">
        <v>160</v>
      </c>
      <c r="CB611" s="40">
        <v>10</v>
      </c>
      <c r="CC611" s="40"/>
      <c r="CD611" s="40"/>
      <c r="CE611" s="40" t="s">
        <v>160</v>
      </c>
      <c r="CF611" s="40"/>
      <c r="CG611" s="40">
        <v>36</v>
      </c>
      <c r="CH611" s="40">
        <v>16</v>
      </c>
      <c r="CI611" s="62">
        <v>34</v>
      </c>
      <c r="CJ611" s="24"/>
      <c r="CM611">
        <v>2</v>
      </c>
      <c r="CN611" s="40">
        <v>1</v>
      </c>
    </row>
    <row r="612" spans="1:92" x14ac:dyDescent="0.25">
      <c r="A612">
        <v>401</v>
      </c>
      <c r="B612" s="66">
        <v>43671</v>
      </c>
      <c r="C612">
        <v>224</v>
      </c>
      <c r="D612">
        <v>14</v>
      </c>
      <c r="E612" t="s">
        <v>274</v>
      </c>
      <c r="F612">
        <v>3</v>
      </c>
      <c r="G612">
        <v>2</v>
      </c>
      <c r="I612" t="s">
        <v>348</v>
      </c>
      <c r="J612" s="22">
        <f>COUNTIF($C$169:C754,C612)</f>
        <v>10</v>
      </c>
      <c r="K612" s="23"/>
      <c r="L612">
        <f>--_xlfn.CONCAT(M612:N612)</f>
        <v>14</v>
      </c>
      <c r="M612" s="24">
        <v>1</v>
      </c>
      <c r="N612" s="24">
        <v>4</v>
      </c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  <c r="AI612" s="24"/>
      <c r="AJ612" s="25">
        <v>1</v>
      </c>
      <c r="AK612" s="26">
        <v>1</v>
      </c>
      <c r="AL612" s="27">
        <v>3</v>
      </c>
      <c r="AM612" s="27">
        <v>1</v>
      </c>
      <c r="AN612" s="28">
        <f t="shared" si="85"/>
        <v>31</v>
      </c>
      <c r="AO612" s="29">
        <v>3</v>
      </c>
      <c r="AP612" s="30">
        <v>1</v>
      </c>
      <c r="AQ612" s="27">
        <v>1</v>
      </c>
      <c r="AR612" s="31">
        <v>1</v>
      </c>
      <c r="AS612" s="29">
        <v>3</v>
      </c>
      <c r="AT612" s="30">
        <v>3</v>
      </c>
      <c r="AU612" s="25"/>
      <c r="AV612" s="27"/>
      <c r="AW612" s="31"/>
      <c r="AX612" s="29"/>
      <c r="AY612" s="32">
        <v>1</v>
      </c>
      <c r="AZ612" s="25"/>
      <c r="BA612" s="33"/>
      <c r="BB612" s="31"/>
      <c r="BC612" s="31"/>
      <c r="BD612" s="34"/>
      <c r="BE612" s="26"/>
      <c r="BF612" s="26"/>
      <c r="BG612" s="26"/>
      <c r="BH612" s="27"/>
      <c r="BI612" s="27"/>
      <c r="BJ612" s="28"/>
      <c r="BK612" s="32">
        <v>2</v>
      </c>
      <c r="BL612" s="32">
        <v>1</v>
      </c>
      <c r="BM612" s="35">
        <f t="shared" si="86"/>
        <v>21</v>
      </c>
      <c r="BN612" s="29">
        <v>1</v>
      </c>
      <c r="BO612" s="25"/>
      <c r="BP612" s="36"/>
      <c r="BQ612" s="36"/>
      <c r="BR612" s="62">
        <v>36</v>
      </c>
      <c r="BS612" s="27">
        <v>13</v>
      </c>
      <c r="BT612" s="24"/>
      <c r="BU612" t="s">
        <v>113</v>
      </c>
      <c r="BV612" s="24" t="s">
        <v>114</v>
      </c>
      <c r="BW612" s="24"/>
      <c r="BX612" s="24"/>
      <c r="BY612" s="24"/>
      <c r="BZ612" s="39" t="s">
        <v>89</v>
      </c>
      <c r="CA612" s="40" t="s">
        <v>115</v>
      </c>
      <c r="CB612" s="40">
        <v>20</v>
      </c>
      <c r="CC612" s="40"/>
      <c r="CD612" s="40"/>
      <c r="CE612" s="40" t="s">
        <v>115</v>
      </c>
      <c r="CF612" s="40"/>
      <c r="CG612" s="40">
        <v>43</v>
      </c>
      <c r="CH612" s="40">
        <v>0</v>
      </c>
      <c r="CM612">
        <v>2</v>
      </c>
      <c r="CN612" s="40">
        <v>2</v>
      </c>
    </row>
    <row r="613" spans="1:92" x14ac:dyDescent="0.25">
      <c r="A613">
        <v>370</v>
      </c>
      <c r="B613" s="66">
        <v>43671</v>
      </c>
      <c r="C613">
        <v>217</v>
      </c>
      <c r="D613">
        <v>17</v>
      </c>
      <c r="E613" t="s">
        <v>274</v>
      </c>
      <c r="F613">
        <v>3</v>
      </c>
      <c r="G613">
        <v>2</v>
      </c>
      <c r="I613" t="s">
        <v>275</v>
      </c>
      <c r="J613" s="22">
        <f>COUNTIF($C$119:C754,C613)</f>
        <v>35</v>
      </c>
      <c r="K613" s="23"/>
      <c r="L613">
        <f>--_xlfn.CONCAT(M613:N613)</f>
        <v>17</v>
      </c>
      <c r="M613" s="24">
        <v>1</v>
      </c>
      <c r="N613" s="24">
        <v>7</v>
      </c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  <c r="AI613" s="24"/>
      <c r="AJ613" s="25">
        <v>1</v>
      </c>
      <c r="AK613" s="26">
        <v>1</v>
      </c>
      <c r="AL613" s="27">
        <v>1</v>
      </c>
      <c r="AM613" s="27">
        <v>7</v>
      </c>
      <c r="AN613" s="28">
        <f t="shared" si="85"/>
        <v>17</v>
      </c>
      <c r="AO613" s="29">
        <v>3</v>
      </c>
      <c r="AP613" s="30">
        <v>1</v>
      </c>
      <c r="AQ613" s="27">
        <v>6</v>
      </c>
      <c r="AR613" s="31">
        <v>1</v>
      </c>
      <c r="AS613" s="29">
        <v>6</v>
      </c>
      <c r="AT613" s="30">
        <v>5</v>
      </c>
      <c r="AU613" s="25"/>
      <c r="AV613" s="27"/>
      <c r="AW613" s="31"/>
      <c r="AX613" s="29"/>
      <c r="AY613" s="32"/>
      <c r="AZ613" s="25"/>
      <c r="BA613" s="33"/>
      <c r="BB613" s="31"/>
      <c r="BC613" s="31"/>
      <c r="BD613" s="34"/>
      <c r="BE613" s="26"/>
      <c r="BF613" s="26"/>
      <c r="BG613" s="26"/>
      <c r="BH613" s="27"/>
      <c r="BI613" s="27"/>
      <c r="BJ613" s="28"/>
      <c r="BK613" s="32">
        <v>2</v>
      </c>
      <c r="BL613" s="32">
        <v>1</v>
      </c>
      <c r="BM613" s="35">
        <f t="shared" si="86"/>
        <v>21</v>
      </c>
      <c r="BN613" s="29">
        <v>2</v>
      </c>
      <c r="BO613" s="25"/>
      <c r="BP613" s="36"/>
      <c r="BQ613" s="36"/>
      <c r="BR613" s="59">
        <v>35</v>
      </c>
      <c r="BS613" s="27">
        <v>14</v>
      </c>
      <c r="BT613" s="24"/>
      <c r="BU613" t="s">
        <v>113</v>
      </c>
      <c r="BV613" s="24" t="s">
        <v>114</v>
      </c>
      <c r="BW613" s="24"/>
      <c r="BX613" s="24"/>
      <c r="BY613" s="24"/>
      <c r="BZ613" s="39" t="s">
        <v>89</v>
      </c>
      <c r="CA613" s="40" t="s">
        <v>115</v>
      </c>
      <c r="CB613" s="40">
        <v>20</v>
      </c>
      <c r="CC613" s="40"/>
      <c r="CD613" s="40"/>
      <c r="CE613" s="40" t="s">
        <v>115</v>
      </c>
      <c r="CF613" s="40"/>
      <c r="CG613" s="40">
        <v>43</v>
      </c>
      <c r="CH613" s="40">
        <v>0</v>
      </c>
      <c r="CM613">
        <v>2</v>
      </c>
      <c r="CN613" s="40">
        <v>1</v>
      </c>
    </row>
    <row r="614" spans="1:92" x14ac:dyDescent="0.25">
      <c r="A614">
        <v>374</v>
      </c>
      <c r="B614" s="66">
        <v>43671</v>
      </c>
      <c r="C614">
        <v>217</v>
      </c>
      <c r="D614">
        <v>23</v>
      </c>
      <c r="E614" t="s">
        <v>274</v>
      </c>
      <c r="F614">
        <v>3</v>
      </c>
      <c r="G614">
        <v>2</v>
      </c>
      <c r="H614">
        <v>217</v>
      </c>
      <c r="I614" t="s">
        <v>275</v>
      </c>
      <c r="J614" s="22">
        <f>COUNTIF($C$153:C754,C614)</f>
        <v>35</v>
      </c>
      <c r="K614" s="22">
        <v>3</v>
      </c>
      <c r="L614">
        <f>--_xlfn.CONCAT(M614:N614)</f>
        <v>23</v>
      </c>
      <c r="M614" s="24">
        <v>2</v>
      </c>
      <c r="N614" s="24">
        <v>3</v>
      </c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  <c r="AJ614" s="25">
        <v>1</v>
      </c>
      <c r="AK614" s="26">
        <v>2</v>
      </c>
      <c r="AL614" s="27">
        <v>4</v>
      </c>
      <c r="AM614" s="27">
        <v>4</v>
      </c>
      <c r="AN614" s="28">
        <f t="shared" si="85"/>
        <v>44</v>
      </c>
      <c r="AO614" s="29">
        <v>1</v>
      </c>
      <c r="AP614" s="30">
        <v>1</v>
      </c>
      <c r="AQ614" s="27">
        <v>4</v>
      </c>
      <c r="AR614" s="31">
        <v>2</v>
      </c>
      <c r="AS614" s="29">
        <v>6</v>
      </c>
      <c r="AT614" s="30">
        <v>6</v>
      </c>
      <c r="AU614" s="25"/>
      <c r="AV614" s="27"/>
      <c r="AW614" s="31"/>
      <c r="AX614" s="29"/>
      <c r="AY614" s="32"/>
      <c r="AZ614" s="25"/>
      <c r="BA614" s="33"/>
      <c r="BB614" s="31"/>
      <c r="BC614" s="31"/>
      <c r="BD614" s="34"/>
      <c r="BE614" s="26"/>
      <c r="BF614" s="26"/>
      <c r="BG614" s="26"/>
      <c r="BH614" s="27"/>
      <c r="BI614" s="27"/>
      <c r="BJ614" s="28"/>
      <c r="BK614" s="32">
        <v>2</v>
      </c>
      <c r="BL614" s="32">
        <v>1</v>
      </c>
      <c r="BM614" s="35">
        <f t="shared" si="86"/>
        <v>21</v>
      </c>
      <c r="BN614" s="29">
        <v>2</v>
      </c>
      <c r="BO614" s="25"/>
      <c r="BP614" s="36"/>
      <c r="BQ614" s="36"/>
      <c r="BR614" s="62">
        <v>34</v>
      </c>
      <c r="BS614" s="38" t="s">
        <v>107</v>
      </c>
      <c r="BT614" s="38" t="s">
        <v>60</v>
      </c>
      <c r="BU614" s="40" t="s">
        <v>134</v>
      </c>
      <c r="BV614" s="39" t="s">
        <v>135</v>
      </c>
      <c r="BW614" s="39"/>
      <c r="BX614" s="39"/>
      <c r="BY614" s="39"/>
      <c r="BZ614" s="39" t="s">
        <v>159</v>
      </c>
      <c r="CA614" s="40" t="s">
        <v>160</v>
      </c>
      <c r="CB614" s="40">
        <v>10</v>
      </c>
      <c r="CC614" s="40"/>
      <c r="CD614" s="40"/>
      <c r="CE614" s="40" t="s">
        <v>160</v>
      </c>
      <c r="CF614" s="40"/>
      <c r="CG614" s="40">
        <v>36</v>
      </c>
      <c r="CH614" s="40">
        <v>16</v>
      </c>
      <c r="CI614" s="62">
        <v>34</v>
      </c>
      <c r="CJ614" s="24"/>
      <c r="CM614">
        <v>2</v>
      </c>
      <c r="CN614" s="40">
        <v>1</v>
      </c>
    </row>
    <row r="615" spans="1:92" x14ac:dyDescent="0.25">
      <c r="A615">
        <v>351</v>
      </c>
      <c r="B615" s="21">
        <v>43670</v>
      </c>
      <c r="C615">
        <v>216</v>
      </c>
      <c r="D615">
        <v>17</v>
      </c>
      <c r="E615" t="s">
        <v>351</v>
      </c>
      <c r="F615">
        <v>3</v>
      </c>
      <c r="G615">
        <v>2</v>
      </c>
      <c r="I615" t="s">
        <v>352</v>
      </c>
      <c r="J615" s="22">
        <f>COUNTIF($C$167:C729,C615)</f>
        <v>8</v>
      </c>
      <c r="K615" s="23"/>
      <c r="L615">
        <f>--_xlfn.CONCAT(M615:P615)</f>
        <v>17</v>
      </c>
      <c r="M615" s="24">
        <v>1</v>
      </c>
      <c r="N615" s="24">
        <v>7</v>
      </c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  <c r="AI615" s="24"/>
      <c r="AJ615" s="25">
        <v>1</v>
      </c>
      <c r="AK615" s="26">
        <v>1</v>
      </c>
      <c r="AL615" s="27">
        <v>2</v>
      </c>
      <c r="AM615" s="27">
        <v>9</v>
      </c>
      <c r="AN615" s="28">
        <f t="shared" si="85"/>
        <v>29</v>
      </c>
      <c r="AO615" s="29">
        <v>3</v>
      </c>
      <c r="AP615" s="30">
        <v>1</v>
      </c>
      <c r="AQ615" s="27">
        <v>4</v>
      </c>
      <c r="AR615" s="31">
        <v>1</v>
      </c>
      <c r="AS615" s="29">
        <v>5</v>
      </c>
      <c r="AT615" s="30">
        <v>7</v>
      </c>
      <c r="AU615" s="25"/>
      <c r="AV615" s="27"/>
      <c r="AW615" s="31"/>
      <c r="AX615" s="29"/>
      <c r="AY615" s="32"/>
      <c r="AZ615" s="25">
        <v>1</v>
      </c>
      <c r="BA615" s="33">
        <v>3</v>
      </c>
      <c r="BB615" s="31"/>
      <c r="BC615" s="31"/>
      <c r="BD615" s="34"/>
      <c r="BE615" s="26"/>
      <c r="BF615" s="26"/>
      <c r="BG615" s="26"/>
      <c r="BH615" s="27"/>
      <c r="BI615" s="27"/>
      <c r="BJ615" s="28"/>
      <c r="BK615" s="32">
        <v>2</v>
      </c>
      <c r="BL615" s="32">
        <v>2</v>
      </c>
      <c r="BM615" s="35">
        <f t="shared" si="86"/>
        <v>22</v>
      </c>
      <c r="BN615" s="29">
        <v>2</v>
      </c>
      <c r="BO615" s="25"/>
      <c r="BP615" s="36"/>
      <c r="BQ615" s="36"/>
      <c r="BR615" s="48">
        <v>34</v>
      </c>
      <c r="BS615" s="38" t="s">
        <v>107</v>
      </c>
      <c r="BT615" s="38" t="s">
        <v>60</v>
      </c>
      <c r="BU615" t="s">
        <v>101</v>
      </c>
      <c r="BV615" s="24" t="s">
        <v>102</v>
      </c>
      <c r="BW615" s="24"/>
      <c r="BX615" s="24"/>
      <c r="BY615" s="24"/>
      <c r="BZ615" s="39" t="s">
        <v>89</v>
      </c>
      <c r="CA615" s="40" t="s">
        <v>115</v>
      </c>
      <c r="CB615" s="40">
        <v>20</v>
      </c>
      <c r="CC615" s="40"/>
      <c r="CD615" s="40"/>
      <c r="CE615" s="40" t="s">
        <v>115</v>
      </c>
      <c r="CF615" s="40"/>
      <c r="CG615" s="40">
        <v>43</v>
      </c>
      <c r="CH615" s="40">
        <v>0</v>
      </c>
      <c r="CM615">
        <v>2</v>
      </c>
      <c r="CN615" s="40">
        <v>1</v>
      </c>
    </row>
    <row r="616" spans="1:92" x14ac:dyDescent="0.25">
      <c r="A616">
        <v>294</v>
      </c>
      <c r="B616" s="21">
        <v>43669</v>
      </c>
      <c r="C616">
        <v>185</v>
      </c>
      <c r="D616">
        <v>4</v>
      </c>
      <c r="E616" t="s">
        <v>353</v>
      </c>
      <c r="F616">
        <v>3</v>
      </c>
      <c r="G616">
        <v>2</v>
      </c>
      <c r="H616">
        <v>185</v>
      </c>
      <c r="I616" t="s">
        <v>355</v>
      </c>
      <c r="J616" s="22">
        <f>COUNTIF($C$62:C754,C616)</f>
        <v>2</v>
      </c>
      <c r="K616" s="23">
        <v>1</v>
      </c>
      <c r="L616">
        <f>--_xlfn.CONCAT(M616:O616)</f>
        <v>4</v>
      </c>
      <c r="M616" s="24">
        <v>0</v>
      </c>
      <c r="N616" s="24">
        <v>4</v>
      </c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  <c r="AI616" s="24"/>
      <c r="AJ616" s="25">
        <v>1</v>
      </c>
      <c r="AK616" s="26"/>
      <c r="AL616" s="27"/>
      <c r="AM616" s="27"/>
      <c r="AN616" s="28"/>
      <c r="AO616" s="29">
        <v>5</v>
      </c>
      <c r="AP616" s="30">
        <v>1</v>
      </c>
      <c r="AQ616" s="27">
        <v>1</v>
      </c>
      <c r="AR616" s="31">
        <v>1</v>
      </c>
      <c r="AS616" s="29">
        <v>1</v>
      </c>
      <c r="AT616" s="30">
        <v>1</v>
      </c>
      <c r="AU616" s="25"/>
      <c r="AV616" s="27"/>
      <c r="AW616" s="31"/>
      <c r="AX616" s="29"/>
      <c r="AY616" s="32"/>
      <c r="AZ616" s="25"/>
      <c r="BA616" s="33"/>
      <c r="BB616" s="31"/>
      <c r="BC616" s="31"/>
      <c r="BD616" s="34"/>
      <c r="BE616" s="26"/>
      <c r="BF616" s="26"/>
      <c r="BG616" s="26"/>
      <c r="BH616" s="27"/>
      <c r="BI616" s="27"/>
      <c r="BJ616" s="28"/>
      <c r="BK616" s="32">
        <v>2</v>
      </c>
      <c r="BL616" s="32">
        <v>2</v>
      </c>
      <c r="BM616" s="35">
        <f t="shared" si="86"/>
        <v>22</v>
      </c>
      <c r="BN616" s="29">
        <v>2</v>
      </c>
      <c r="BO616" s="25"/>
      <c r="BP616" s="36"/>
      <c r="BQ616" s="36"/>
      <c r="BR616" s="62">
        <v>36</v>
      </c>
      <c r="BS616" s="27">
        <v>13</v>
      </c>
      <c r="BT616" s="24"/>
      <c r="BU616" t="s">
        <v>101</v>
      </c>
      <c r="BV616" s="24" t="s">
        <v>102</v>
      </c>
      <c r="BW616" s="24"/>
      <c r="BX616" s="24"/>
      <c r="BY616" s="24"/>
      <c r="BZ616" s="24" t="s">
        <v>103</v>
      </c>
      <c r="CA616" s="40" t="s">
        <v>104</v>
      </c>
      <c r="CB616" s="40">
        <v>28</v>
      </c>
      <c r="CC616" s="40"/>
      <c r="CD616" s="40"/>
      <c r="CE616" s="40" t="s">
        <v>104</v>
      </c>
      <c r="CF616" s="40"/>
      <c r="CG616" s="40"/>
      <c r="CH616" s="40"/>
      <c r="CM616">
        <v>2</v>
      </c>
      <c r="CN616" s="40">
        <v>2</v>
      </c>
    </row>
    <row r="617" spans="1:92" x14ac:dyDescent="0.25">
      <c r="A617">
        <v>536</v>
      </c>
      <c r="B617" s="21">
        <v>43673</v>
      </c>
      <c r="C617">
        <v>255</v>
      </c>
      <c r="D617">
        <v>77</v>
      </c>
      <c r="E617" t="s">
        <v>312</v>
      </c>
      <c r="F617">
        <v>3</v>
      </c>
      <c r="G617">
        <v>2</v>
      </c>
      <c r="H617">
        <v>255</v>
      </c>
      <c r="I617" t="s">
        <v>356</v>
      </c>
      <c r="J617" s="22">
        <f>COUNTIF($C$142:C754,C617)</f>
        <v>6</v>
      </c>
      <c r="K617" s="23">
        <v>2</v>
      </c>
      <c r="L617">
        <f>--_xlfn.CONCAT(M617:P617)</f>
        <v>77</v>
      </c>
      <c r="M617" s="24">
        <v>7</v>
      </c>
      <c r="N617" s="24">
        <v>7</v>
      </c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  <c r="AI617" s="24"/>
      <c r="AJ617" s="25">
        <v>1</v>
      </c>
      <c r="AK617" s="26">
        <v>1</v>
      </c>
      <c r="AL617" s="27">
        <v>0</v>
      </c>
      <c r="AM617" s="27">
        <v>1</v>
      </c>
      <c r="AN617" s="28">
        <f t="shared" ref="AN617:AN641" si="87">--_xlfn.CONCAT(AL617:AM617)</f>
        <v>1</v>
      </c>
      <c r="AO617" s="29">
        <v>3</v>
      </c>
      <c r="AP617" s="30">
        <v>1</v>
      </c>
      <c r="AQ617" s="27">
        <v>2</v>
      </c>
      <c r="AR617" s="31">
        <v>1</v>
      </c>
      <c r="AS617" s="29">
        <v>6</v>
      </c>
      <c r="AT617" s="30">
        <v>3</v>
      </c>
      <c r="AU617" s="25"/>
      <c r="AV617" s="27"/>
      <c r="AW617" s="31"/>
      <c r="AX617" s="29"/>
      <c r="AY617" s="32"/>
      <c r="AZ617" s="25">
        <v>1</v>
      </c>
      <c r="BA617" s="33">
        <v>4</v>
      </c>
      <c r="BB617" s="31">
        <v>3</v>
      </c>
      <c r="BC617" s="31">
        <v>1</v>
      </c>
      <c r="BD617" s="34">
        <f>--_xlfn.CONCAT(BB617:BC617)</f>
        <v>31</v>
      </c>
      <c r="BE617" s="26"/>
      <c r="BF617" s="26"/>
      <c r="BG617" s="26"/>
      <c r="BH617" s="27"/>
      <c r="BI617" s="27"/>
      <c r="BJ617" s="28"/>
      <c r="BK617" s="32">
        <v>2</v>
      </c>
      <c r="BL617" s="32">
        <v>3</v>
      </c>
      <c r="BM617" s="35">
        <f t="shared" si="86"/>
        <v>23</v>
      </c>
      <c r="BN617" s="29">
        <v>2</v>
      </c>
      <c r="BO617" s="25"/>
      <c r="BP617" s="36">
        <v>1</v>
      </c>
      <c r="BQ617" s="36">
        <v>6</v>
      </c>
      <c r="BR617" s="36">
        <f>--_xlfn.CONCAT(BP617:BQ617)</f>
        <v>16</v>
      </c>
      <c r="BS617" s="38">
        <v>9</v>
      </c>
      <c r="BT617" s="38" t="s">
        <v>86</v>
      </c>
      <c r="BU617" s="40" t="s">
        <v>127</v>
      </c>
      <c r="BV617" s="39" t="s">
        <v>128</v>
      </c>
      <c r="BW617" s="39">
        <v>31</v>
      </c>
      <c r="BX617" s="39"/>
      <c r="BY617" t="s">
        <v>154</v>
      </c>
      <c r="BZ617" s="39" t="s">
        <v>89</v>
      </c>
      <c r="CA617" s="40">
        <v>15</v>
      </c>
      <c r="CB617" s="40">
        <v>16</v>
      </c>
      <c r="CC617" s="40"/>
      <c r="CD617" s="40"/>
      <c r="CE617" s="40">
        <v>15</v>
      </c>
      <c r="CF617" s="40"/>
      <c r="CG617" s="40">
        <v>39</v>
      </c>
      <c r="CH617" s="40">
        <v>18</v>
      </c>
      <c r="CI617" s="24"/>
      <c r="CM617">
        <v>2</v>
      </c>
      <c r="CN617" s="40">
        <v>1</v>
      </c>
    </row>
    <row r="618" spans="1:92" x14ac:dyDescent="0.25">
      <c r="A618">
        <v>342</v>
      </c>
      <c r="B618" s="21">
        <v>43670</v>
      </c>
      <c r="C618">
        <v>207</v>
      </c>
      <c r="D618">
        <v>27</v>
      </c>
      <c r="E618" t="s">
        <v>274</v>
      </c>
      <c r="F618">
        <v>3</v>
      </c>
      <c r="G618">
        <v>2</v>
      </c>
      <c r="H618">
        <v>207</v>
      </c>
      <c r="I618" t="s">
        <v>357</v>
      </c>
      <c r="J618" s="22">
        <f>COUNTIF($C$134:C754,C618)</f>
        <v>2</v>
      </c>
      <c r="K618" s="23">
        <v>1</v>
      </c>
      <c r="L618">
        <f>--_xlfn.CONCAT(M618:N618)</f>
        <v>27</v>
      </c>
      <c r="M618" s="24">
        <v>2</v>
      </c>
      <c r="N618" s="24">
        <v>7</v>
      </c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  <c r="AI618" s="24"/>
      <c r="AJ618" s="25">
        <v>1</v>
      </c>
      <c r="AK618" s="26">
        <v>1</v>
      </c>
      <c r="AL618" s="27">
        <v>0</v>
      </c>
      <c r="AM618" s="27">
        <v>3</v>
      </c>
      <c r="AN618" s="28">
        <f t="shared" si="87"/>
        <v>3</v>
      </c>
      <c r="AO618" s="29">
        <v>1</v>
      </c>
      <c r="AP618" s="30">
        <v>1</v>
      </c>
      <c r="AQ618" s="27">
        <v>1</v>
      </c>
      <c r="AR618" s="31">
        <v>1</v>
      </c>
      <c r="AS618" s="29">
        <v>1</v>
      </c>
      <c r="AT618" s="30">
        <v>1</v>
      </c>
      <c r="AU618" s="25"/>
      <c r="AV618" s="27"/>
      <c r="AW618" s="31"/>
      <c r="AX618" s="29"/>
      <c r="AY618" s="32"/>
      <c r="AZ618" s="25">
        <v>1</v>
      </c>
      <c r="BA618" s="33"/>
      <c r="BB618" s="31"/>
      <c r="BC618" s="31"/>
      <c r="BD618" s="34"/>
      <c r="BE618" s="26"/>
      <c r="BF618" s="26"/>
      <c r="BG618" s="26"/>
      <c r="BH618" s="27"/>
      <c r="BI618" s="27"/>
      <c r="BJ618" s="28"/>
      <c r="BK618" s="32">
        <v>2</v>
      </c>
      <c r="BL618" s="32">
        <v>3</v>
      </c>
      <c r="BM618" s="35">
        <f t="shared" si="86"/>
        <v>23</v>
      </c>
      <c r="BN618" s="29">
        <v>2</v>
      </c>
      <c r="BO618" s="25"/>
      <c r="BP618" s="36"/>
      <c r="BQ618" s="36"/>
      <c r="BR618" s="62">
        <v>31</v>
      </c>
      <c r="BS618" s="27" t="s">
        <v>186</v>
      </c>
      <c r="BT618" s="38" t="s">
        <v>54</v>
      </c>
      <c r="BU618" t="s">
        <v>101</v>
      </c>
      <c r="BV618" s="24" t="s">
        <v>102</v>
      </c>
      <c r="BW618" s="24"/>
      <c r="BX618" s="24"/>
      <c r="BY618" s="24"/>
      <c r="BZ618" s="39" t="s">
        <v>83</v>
      </c>
      <c r="CA618" s="40">
        <v>3</v>
      </c>
      <c r="CB618" s="40">
        <v>3</v>
      </c>
      <c r="CC618" s="40"/>
      <c r="CD618" s="40"/>
      <c r="CE618" s="40">
        <v>3</v>
      </c>
      <c r="CF618" s="40"/>
      <c r="CG618" s="40">
        <v>32</v>
      </c>
      <c r="CH618" s="40">
        <v>13</v>
      </c>
      <c r="CL618" s="24"/>
      <c r="CM618">
        <v>2</v>
      </c>
      <c r="CN618" s="40">
        <v>1</v>
      </c>
    </row>
    <row r="619" spans="1:92" x14ac:dyDescent="0.25">
      <c r="A619">
        <v>383</v>
      </c>
      <c r="B619" s="21">
        <v>43671</v>
      </c>
      <c r="C619">
        <v>217</v>
      </c>
      <c r="D619">
        <v>38</v>
      </c>
      <c r="E619" t="s">
        <v>274</v>
      </c>
      <c r="F619">
        <v>3</v>
      </c>
      <c r="G619">
        <v>2</v>
      </c>
      <c r="I619" t="s">
        <v>275</v>
      </c>
      <c r="J619" s="22">
        <f>COUNTIF($C$126:C754,C619)</f>
        <v>35</v>
      </c>
      <c r="K619" s="23"/>
      <c r="L619">
        <f>--_xlfn.CONCAT(M619:N619)</f>
        <v>38</v>
      </c>
      <c r="M619" s="24">
        <v>3</v>
      </c>
      <c r="N619" s="24">
        <v>8</v>
      </c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  <c r="AI619" s="24"/>
      <c r="AJ619" s="25">
        <v>1</v>
      </c>
      <c r="AK619" s="26">
        <v>1</v>
      </c>
      <c r="AL619" s="27">
        <v>3</v>
      </c>
      <c r="AM619" s="27">
        <v>4</v>
      </c>
      <c r="AN619" s="28">
        <f t="shared" si="87"/>
        <v>34</v>
      </c>
      <c r="AO619" s="29">
        <v>2</v>
      </c>
      <c r="AP619" s="30">
        <v>1</v>
      </c>
      <c r="AQ619" s="27">
        <v>4</v>
      </c>
      <c r="AR619" s="31">
        <v>1</v>
      </c>
      <c r="AS619" s="29">
        <v>3</v>
      </c>
      <c r="AT619" s="30">
        <v>1</v>
      </c>
      <c r="AU619" s="25"/>
      <c r="AV619" s="27"/>
      <c r="AW619" s="31"/>
      <c r="AX619" s="29">
        <v>1</v>
      </c>
      <c r="AY619" s="32"/>
      <c r="AZ619" s="25">
        <v>1</v>
      </c>
      <c r="BA619" s="33"/>
      <c r="BB619" s="31"/>
      <c r="BC619" s="31"/>
      <c r="BD619" s="34"/>
      <c r="BE619" s="26"/>
      <c r="BF619" s="26"/>
      <c r="BG619" s="26"/>
      <c r="BH619" s="27"/>
      <c r="BI619" s="27"/>
      <c r="BJ619" s="28"/>
      <c r="BK619" s="32">
        <v>2</v>
      </c>
      <c r="BL619" s="32">
        <v>4</v>
      </c>
      <c r="BM619" s="35">
        <f t="shared" si="86"/>
        <v>24</v>
      </c>
      <c r="BN619" s="29">
        <v>2</v>
      </c>
      <c r="BO619" s="25"/>
      <c r="BP619" s="36"/>
      <c r="BQ619" s="36"/>
      <c r="BR619" s="62">
        <v>36</v>
      </c>
      <c r="BS619" s="27">
        <v>13</v>
      </c>
      <c r="BT619" s="24"/>
      <c r="BU619" t="s">
        <v>113</v>
      </c>
      <c r="BV619" s="24" t="s">
        <v>114</v>
      </c>
      <c r="BW619" s="24"/>
      <c r="BX619" s="24"/>
      <c r="BY619" s="24"/>
      <c r="BZ619" s="39" t="s">
        <v>89</v>
      </c>
      <c r="CA619" s="40" t="s">
        <v>115</v>
      </c>
      <c r="CB619" s="40">
        <v>20</v>
      </c>
      <c r="CC619" s="40"/>
      <c r="CD619" s="40"/>
      <c r="CE619" s="40" t="s">
        <v>115</v>
      </c>
      <c r="CF619" s="40"/>
      <c r="CG619" s="40">
        <v>43</v>
      </c>
      <c r="CH619" s="40">
        <v>0</v>
      </c>
      <c r="CM619">
        <v>2</v>
      </c>
      <c r="CN619" s="40">
        <v>1</v>
      </c>
    </row>
    <row r="620" spans="1:92" x14ac:dyDescent="0.25">
      <c r="A620">
        <v>534</v>
      </c>
      <c r="B620" s="21">
        <v>43673</v>
      </c>
      <c r="C620">
        <v>255</v>
      </c>
      <c r="D620">
        <v>32</v>
      </c>
      <c r="E620" t="s">
        <v>312</v>
      </c>
      <c r="F620">
        <v>3</v>
      </c>
      <c r="G620">
        <v>2</v>
      </c>
      <c r="I620" t="s">
        <v>356</v>
      </c>
      <c r="J620" s="22">
        <f>COUNTIF($C$141:C754,C620)</f>
        <v>6</v>
      </c>
      <c r="K620" s="23"/>
      <c r="L620">
        <f>--_xlfn.CONCAT(M620:P620)</f>
        <v>32</v>
      </c>
      <c r="M620" s="24">
        <v>3</v>
      </c>
      <c r="N620" s="24">
        <v>2</v>
      </c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  <c r="AI620" s="24"/>
      <c r="AJ620" s="25">
        <v>1</v>
      </c>
      <c r="AK620" s="26">
        <v>1</v>
      </c>
      <c r="AL620" s="27">
        <v>3</v>
      </c>
      <c r="AM620" s="27">
        <v>2</v>
      </c>
      <c r="AN620" s="28">
        <f t="shared" si="87"/>
        <v>32</v>
      </c>
      <c r="AO620" s="29">
        <v>2</v>
      </c>
      <c r="AP620" s="30">
        <v>1</v>
      </c>
      <c r="AQ620" s="27">
        <v>1</v>
      </c>
      <c r="AR620" s="31">
        <v>1</v>
      </c>
      <c r="AS620" s="29">
        <v>3</v>
      </c>
      <c r="AT620" s="30">
        <v>3</v>
      </c>
      <c r="AU620" s="25"/>
      <c r="AV620" s="27"/>
      <c r="AW620" s="31"/>
      <c r="AX620" s="29"/>
      <c r="AY620" s="32">
        <v>1</v>
      </c>
      <c r="AZ620" s="25">
        <v>1</v>
      </c>
      <c r="BA620" s="33">
        <v>4</v>
      </c>
      <c r="BB620" s="31">
        <v>3</v>
      </c>
      <c r="BC620" s="31">
        <v>1</v>
      </c>
      <c r="BD620" s="34">
        <f>--_xlfn.CONCAT(BB620:BC620)</f>
        <v>31</v>
      </c>
      <c r="BE620" s="26"/>
      <c r="BF620" s="26"/>
      <c r="BG620" s="26"/>
      <c r="BH620" s="27"/>
      <c r="BI620" s="27"/>
      <c r="BJ620" s="28"/>
      <c r="BK620" s="32">
        <v>2</v>
      </c>
      <c r="BL620" s="32">
        <v>5</v>
      </c>
      <c r="BM620" s="35">
        <f t="shared" si="86"/>
        <v>25</v>
      </c>
      <c r="BN620" s="29">
        <v>2</v>
      </c>
      <c r="BO620" s="25"/>
      <c r="BP620" s="36">
        <v>1</v>
      </c>
      <c r="BQ620" s="36">
        <v>5</v>
      </c>
      <c r="BR620" s="36">
        <f>--_xlfn.CONCAT(BP620:BQ620)</f>
        <v>15</v>
      </c>
      <c r="BS620" s="38">
        <v>8</v>
      </c>
      <c r="BT620" s="38" t="s">
        <v>86</v>
      </c>
      <c r="BU620" s="40" t="s">
        <v>150</v>
      </c>
      <c r="BV620" s="39" t="s">
        <v>151</v>
      </c>
      <c r="BW620" s="39">
        <v>31</v>
      </c>
      <c r="BX620" s="39"/>
      <c r="BY620" t="s">
        <v>154</v>
      </c>
      <c r="BZ620" s="39" t="s">
        <v>89</v>
      </c>
      <c r="CA620" s="40" t="s">
        <v>152</v>
      </c>
      <c r="CB620" s="40">
        <v>14</v>
      </c>
      <c r="CC620" s="40"/>
      <c r="CD620" s="40"/>
      <c r="CE620" s="40" t="s">
        <v>152</v>
      </c>
      <c r="CF620" s="40"/>
      <c r="CG620" s="40">
        <v>38</v>
      </c>
      <c r="CH620" s="40">
        <v>19</v>
      </c>
      <c r="CI620" s="24"/>
      <c r="CM620">
        <v>2</v>
      </c>
      <c r="CN620" s="40">
        <v>1</v>
      </c>
    </row>
    <row r="621" spans="1:92" x14ac:dyDescent="0.25">
      <c r="A621">
        <v>550</v>
      </c>
      <c r="B621" s="21">
        <v>43674</v>
      </c>
      <c r="C621">
        <v>274</v>
      </c>
      <c r="D621">
        <v>9</v>
      </c>
      <c r="E621" t="s">
        <v>358</v>
      </c>
      <c r="F621">
        <v>3</v>
      </c>
      <c r="G621">
        <v>2</v>
      </c>
      <c r="I621" t="s">
        <v>359</v>
      </c>
      <c r="J621" s="22">
        <f>COUNTIF($C$153:C754,C621)</f>
        <v>5</v>
      </c>
      <c r="K621" s="23"/>
      <c r="L621">
        <f>--_xlfn.CONCAT(M621:P621)</f>
        <v>9</v>
      </c>
      <c r="M621" s="24">
        <v>0</v>
      </c>
      <c r="N621" s="24">
        <v>9</v>
      </c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  <c r="AI621" s="24"/>
      <c r="AJ621" s="25">
        <v>1</v>
      </c>
      <c r="AK621" s="26">
        <v>2</v>
      </c>
      <c r="AL621" s="27">
        <v>0</v>
      </c>
      <c r="AM621" s="27">
        <v>3</v>
      </c>
      <c r="AN621" s="28">
        <f t="shared" si="87"/>
        <v>3</v>
      </c>
      <c r="AO621" s="29">
        <v>4</v>
      </c>
      <c r="AP621" s="30">
        <v>1</v>
      </c>
      <c r="AQ621" s="27">
        <v>2</v>
      </c>
      <c r="AR621" s="31">
        <v>6</v>
      </c>
      <c r="AS621" s="29">
        <v>5</v>
      </c>
      <c r="AT621" s="30">
        <v>3</v>
      </c>
      <c r="AU621" s="25"/>
      <c r="AV621" s="27"/>
      <c r="AW621" s="31"/>
      <c r="AX621" s="29"/>
      <c r="AY621" s="32"/>
      <c r="AZ621" s="25"/>
      <c r="BA621" s="33"/>
      <c r="BB621" s="31"/>
      <c r="BC621" s="31"/>
      <c r="BD621" s="34"/>
      <c r="BE621" s="26"/>
      <c r="BF621" s="26"/>
      <c r="BG621" s="26"/>
      <c r="BH621" s="27"/>
      <c r="BI621" s="27"/>
      <c r="BJ621" s="28"/>
      <c r="BK621" s="32">
        <v>2</v>
      </c>
      <c r="BL621" s="32">
        <v>5</v>
      </c>
      <c r="BM621" s="35">
        <f t="shared" si="86"/>
        <v>25</v>
      </c>
      <c r="BN621" s="29">
        <v>2</v>
      </c>
      <c r="BO621" s="25"/>
      <c r="BP621" s="36">
        <v>0</v>
      </c>
      <c r="BQ621" s="36">
        <v>7</v>
      </c>
      <c r="BR621" s="36">
        <f>--_xlfn.CONCAT(BP621:BQ621)</f>
        <v>7</v>
      </c>
      <c r="BS621" s="38">
        <v>5</v>
      </c>
      <c r="BT621" s="38" t="s">
        <v>76</v>
      </c>
      <c r="BU621" s="40" t="s">
        <v>77</v>
      </c>
      <c r="BV621" s="39" t="s">
        <v>78</v>
      </c>
      <c r="BW621" s="39"/>
      <c r="BX621" s="39"/>
      <c r="BY621" s="39"/>
      <c r="BZ621" s="39" t="s">
        <v>79</v>
      </c>
      <c r="CA621" s="40">
        <v>4</v>
      </c>
      <c r="CB621" s="40">
        <v>4</v>
      </c>
      <c r="CC621" s="40"/>
      <c r="CD621" s="40"/>
      <c r="CE621" s="40">
        <v>4</v>
      </c>
      <c r="CF621" s="40"/>
      <c r="CG621" s="40">
        <v>33</v>
      </c>
      <c r="CH621" s="40">
        <v>14</v>
      </c>
      <c r="CI621" s="24"/>
      <c r="CJ621" s="24"/>
      <c r="CM621">
        <v>2</v>
      </c>
      <c r="CN621" s="40">
        <v>1</v>
      </c>
    </row>
    <row r="622" spans="1:92" x14ac:dyDescent="0.25">
      <c r="A622">
        <v>403</v>
      </c>
      <c r="B622" s="66">
        <v>43671</v>
      </c>
      <c r="C622">
        <v>224</v>
      </c>
      <c r="D622">
        <v>20</v>
      </c>
      <c r="E622" t="s">
        <v>274</v>
      </c>
      <c r="F622">
        <v>3</v>
      </c>
      <c r="G622">
        <v>2</v>
      </c>
      <c r="I622" t="s">
        <v>348</v>
      </c>
      <c r="J622" s="22">
        <f>COUNTIF($C$168:C754,C622)</f>
        <v>10</v>
      </c>
      <c r="K622" s="23"/>
      <c r="L622">
        <f>--_xlfn.CONCAT(M622:N622)</f>
        <v>20</v>
      </c>
      <c r="M622" s="24">
        <v>2</v>
      </c>
      <c r="N622" s="24">
        <v>0</v>
      </c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  <c r="AI622" s="24"/>
      <c r="AJ622" s="25">
        <v>1</v>
      </c>
      <c r="AK622" s="26">
        <v>1</v>
      </c>
      <c r="AL622" s="27">
        <v>1</v>
      </c>
      <c r="AM622" s="27">
        <v>7</v>
      </c>
      <c r="AN622" s="28">
        <f t="shared" si="87"/>
        <v>17</v>
      </c>
      <c r="AO622" s="29">
        <v>3</v>
      </c>
      <c r="AP622" s="30">
        <v>1</v>
      </c>
      <c r="AQ622" s="27">
        <v>4</v>
      </c>
      <c r="AR622" s="31">
        <v>1</v>
      </c>
      <c r="AS622" s="29">
        <v>3</v>
      </c>
      <c r="AT622" s="30">
        <v>3</v>
      </c>
      <c r="AU622" s="25"/>
      <c r="AV622" s="27"/>
      <c r="AW622" s="31"/>
      <c r="AX622" s="29"/>
      <c r="AY622" s="32">
        <v>1</v>
      </c>
      <c r="AZ622" s="25"/>
      <c r="BA622" s="33"/>
      <c r="BB622" s="31"/>
      <c r="BC622" s="31"/>
      <c r="BD622" s="34"/>
      <c r="BE622" s="26"/>
      <c r="BF622" s="26"/>
      <c r="BG622" s="26"/>
      <c r="BH622" s="27"/>
      <c r="BI622" s="27"/>
      <c r="BJ622" s="28"/>
      <c r="BK622" s="32">
        <v>2</v>
      </c>
      <c r="BL622" s="32">
        <v>5</v>
      </c>
      <c r="BM622" s="35">
        <f t="shared" si="86"/>
        <v>25</v>
      </c>
      <c r="BN622" s="29">
        <v>2</v>
      </c>
      <c r="BO622" s="25"/>
      <c r="BP622" s="36"/>
      <c r="BQ622" s="36"/>
      <c r="BR622" s="62">
        <v>35</v>
      </c>
      <c r="BS622" s="27">
        <v>14</v>
      </c>
      <c r="BT622" s="24"/>
      <c r="BU622" t="s">
        <v>113</v>
      </c>
      <c r="BV622" s="24" t="s">
        <v>114</v>
      </c>
      <c r="BW622" s="24"/>
      <c r="BX622" s="24"/>
      <c r="BY622" s="24"/>
      <c r="BZ622" s="39" t="s">
        <v>89</v>
      </c>
      <c r="CA622" s="40" t="s">
        <v>115</v>
      </c>
      <c r="CB622" s="40">
        <v>20</v>
      </c>
      <c r="CC622" s="40"/>
      <c r="CD622" s="40"/>
      <c r="CE622" s="40" t="s">
        <v>115</v>
      </c>
      <c r="CF622" s="40"/>
      <c r="CG622" s="40">
        <v>43</v>
      </c>
      <c r="CH622" s="40">
        <v>0</v>
      </c>
      <c r="CM622">
        <v>2</v>
      </c>
      <c r="CN622" s="40">
        <v>2</v>
      </c>
    </row>
    <row r="623" spans="1:92" x14ac:dyDescent="0.25">
      <c r="A623">
        <v>393</v>
      </c>
      <c r="B623" s="66">
        <v>43671</v>
      </c>
      <c r="C623">
        <v>222</v>
      </c>
      <c r="D623">
        <v>1</v>
      </c>
      <c r="E623" t="s">
        <v>274</v>
      </c>
      <c r="F623">
        <v>3</v>
      </c>
      <c r="G623">
        <v>2</v>
      </c>
      <c r="H623">
        <v>222</v>
      </c>
      <c r="I623" t="s">
        <v>360</v>
      </c>
      <c r="J623" s="22">
        <f>COUNTIF($C$125:C754,C623)</f>
        <v>1</v>
      </c>
      <c r="K623" s="23">
        <v>1</v>
      </c>
      <c r="L623">
        <f>--_xlfn.CONCAT(M623:N623)</f>
        <v>1</v>
      </c>
      <c r="M623" s="24">
        <v>0</v>
      </c>
      <c r="N623" s="24">
        <v>1</v>
      </c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  <c r="AI623" s="24"/>
      <c r="AJ623" s="25">
        <v>1</v>
      </c>
      <c r="AK623" s="26">
        <v>1</v>
      </c>
      <c r="AL623" s="27">
        <v>1</v>
      </c>
      <c r="AM623" s="27">
        <v>7</v>
      </c>
      <c r="AN623" s="28">
        <f t="shared" si="87"/>
        <v>17</v>
      </c>
      <c r="AO623" s="29">
        <v>3</v>
      </c>
      <c r="AP623" s="30">
        <v>1</v>
      </c>
      <c r="AQ623" s="27">
        <v>1</v>
      </c>
      <c r="AR623" s="31">
        <v>1</v>
      </c>
      <c r="AS623" s="29">
        <v>3</v>
      </c>
      <c r="AT623" s="30">
        <v>4</v>
      </c>
      <c r="AU623" s="25"/>
      <c r="AV623" s="27"/>
      <c r="AW623" s="31"/>
      <c r="AX623" s="29"/>
      <c r="AY623" s="32">
        <v>1</v>
      </c>
      <c r="AZ623" s="25"/>
      <c r="BA623" s="33"/>
      <c r="BB623" s="31"/>
      <c r="BC623" s="31"/>
      <c r="BD623" s="34"/>
      <c r="BE623" s="26"/>
      <c r="BF623" s="26"/>
      <c r="BG623" s="26"/>
      <c r="BH623" s="27"/>
      <c r="BI623" s="27"/>
      <c r="BJ623" s="28"/>
      <c r="BK623" s="32">
        <v>2</v>
      </c>
      <c r="BL623" s="32">
        <v>5</v>
      </c>
      <c r="BM623" s="35">
        <f t="shared" si="86"/>
        <v>25</v>
      </c>
      <c r="BN623" s="29">
        <v>1</v>
      </c>
      <c r="BO623" s="25"/>
      <c r="BP623" s="36"/>
      <c r="BQ623" s="36"/>
      <c r="BR623" s="62">
        <v>35</v>
      </c>
      <c r="BS623" s="27">
        <v>14</v>
      </c>
      <c r="BT623" s="24"/>
      <c r="BU623" t="s">
        <v>113</v>
      </c>
      <c r="BV623" s="24" t="s">
        <v>114</v>
      </c>
      <c r="BW623" s="24"/>
      <c r="BX623" s="24"/>
      <c r="BY623" s="24"/>
      <c r="BZ623" s="39" t="s">
        <v>89</v>
      </c>
      <c r="CA623" s="40" t="s">
        <v>115</v>
      </c>
      <c r="CB623" s="40">
        <v>20</v>
      </c>
      <c r="CC623" s="40"/>
      <c r="CD623" s="40"/>
      <c r="CE623" s="40" t="s">
        <v>115</v>
      </c>
      <c r="CF623" s="40"/>
      <c r="CG623" s="40">
        <v>43</v>
      </c>
      <c r="CH623" s="40">
        <v>0</v>
      </c>
      <c r="CM623">
        <v>2</v>
      </c>
      <c r="CN623" s="40">
        <v>2</v>
      </c>
    </row>
    <row r="624" spans="1:92" x14ac:dyDescent="0.25">
      <c r="A624">
        <v>299</v>
      </c>
      <c r="B624" s="21">
        <v>43669</v>
      </c>
      <c r="C624">
        <v>188</v>
      </c>
      <c r="D624">
        <v>4</v>
      </c>
      <c r="E624" t="s">
        <v>353</v>
      </c>
      <c r="F624">
        <v>3</v>
      </c>
      <c r="G624">
        <v>2</v>
      </c>
      <c r="H624">
        <v>188</v>
      </c>
      <c r="I624" t="s">
        <v>361</v>
      </c>
      <c r="J624" s="22">
        <f>COUNTIF($C$52:C754,C624)</f>
        <v>3</v>
      </c>
      <c r="K624" s="23">
        <v>2</v>
      </c>
      <c r="L624">
        <f>--_xlfn.CONCAT(M624:O624)</f>
        <v>4</v>
      </c>
      <c r="M624" s="24">
        <v>0</v>
      </c>
      <c r="N624" s="24">
        <v>4</v>
      </c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  <c r="AJ624" s="25">
        <v>1</v>
      </c>
      <c r="AK624" s="26"/>
      <c r="AL624" s="27">
        <v>0</v>
      </c>
      <c r="AM624" s="27">
        <v>7</v>
      </c>
      <c r="AN624" s="28">
        <f t="shared" si="87"/>
        <v>7</v>
      </c>
      <c r="AO624" s="29">
        <v>3</v>
      </c>
      <c r="AP624" s="30">
        <v>1</v>
      </c>
      <c r="AQ624" s="27">
        <v>7</v>
      </c>
      <c r="AR624" s="31">
        <v>1</v>
      </c>
      <c r="AS624" s="29">
        <v>1</v>
      </c>
      <c r="AT624" s="30">
        <v>1</v>
      </c>
      <c r="AU624" s="25"/>
      <c r="AV624" s="27"/>
      <c r="AW624" s="31"/>
      <c r="AX624" s="29"/>
      <c r="AY624" s="32"/>
      <c r="AZ624" s="25"/>
      <c r="BA624" s="33"/>
      <c r="BB624" s="31"/>
      <c r="BC624" s="31"/>
      <c r="BD624" s="34"/>
      <c r="BE624" s="26"/>
      <c r="BF624" s="26"/>
      <c r="BG624" s="26"/>
      <c r="BH624" s="27"/>
      <c r="BI624" s="27"/>
      <c r="BJ624" s="28"/>
      <c r="BK624" s="32">
        <v>2</v>
      </c>
      <c r="BL624" s="32">
        <v>5</v>
      </c>
      <c r="BM624" s="35">
        <f t="shared" si="86"/>
        <v>25</v>
      </c>
      <c r="BN624" s="29">
        <v>2</v>
      </c>
      <c r="BO624" s="25"/>
      <c r="BP624" s="36"/>
      <c r="BQ624" s="36"/>
      <c r="BR624" s="62">
        <v>35</v>
      </c>
      <c r="BS624" s="27">
        <v>14</v>
      </c>
      <c r="BT624" s="24"/>
      <c r="BU624" t="s">
        <v>113</v>
      </c>
      <c r="BV624" s="24" t="s">
        <v>114</v>
      </c>
      <c r="BW624" s="24"/>
      <c r="BX624" s="24"/>
      <c r="BY624" s="24"/>
      <c r="BZ624" s="39" t="s">
        <v>89</v>
      </c>
      <c r="CA624" s="40" t="s">
        <v>115</v>
      </c>
      <c r="CB624" s="40">
        <v>20</v>
      </c>
      <c r="CC624" s="40"/>
      <c r="CD624" s="40"/>
      <c r="CE624" s="40" t="s">
        <v>115</v>
      </c>
      <c r="CF624" s="40"/>
      <c r="CG624" s="40">
        <v>43</v>
      </c>
      <c r="CH624" s="40">
        <v>0</v>
      </c>
      <c r="CM624">
        <v>2</v>
      </c>
      <c r="CN624" s="40">
        <v>2</v>
      </c>
    </row>
    <row r="625" spans="1:92" x14ac:dyDescent="0.25">
      <c r="A625">
        <v>324</v>
      </c>
      <c r="B625" s="21">
        <v>43669</v>
      </c>
      <c r="C625">
        <v>195</v>
      </c>
      <c r="D625">
        <v>8</v>
      </c>
      <c r="E625" t="s">
        <v>353</v>
      </c>
      <c r="F625">
        <v>3</v>
      </c>
      <c r="G625">
        <v>2</v>
      </c>
      <c r="I625" t="s">
        <v>354</v>
      </c>
      <c r="J625" s="22">
        <f>COUNTIF($C$189:C754,C625)</f>
        <v>22</v>
      </c>
      <c r="K625" s="23"/>
      <c r="L625">
        <f>--_xlfn.CONCAT(M625:O625)</f>
        <v>8</v>
      </c>
      <c r="M625" s="24">
        <v>0</v>
      </c>
      <c r="N625" s="24">
        <v>8</v>
      </c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  <c r="AI625" s="24"/>
      <c r="AJ625" s="25">
        <v>1</v>
      </c>
      <c r="AK625" s="26">
        <v>1</v>
      </c>
      <c r="AL625" s="27">
        <v>0</v>
      </c>
      <c r="AM625" s="27">
        <v>7</v>
      </c>
      <c r="AN625" s="28">
        <f t="shared" si="87"/>
        <v>7</v>
      </c>
      <c r="AO625" s="29">
        <v>3</v>
      </c>
      <c r="AP625" s="30">
        <v>1</v>
      </c>
      <c r="AQ625" s="27">
        <v>1</v>
      </c>
      <c r="AR625" s="31">
        <v>1</v>
      </c>
      <c r="AS625" s="29">
        <v>3</v>
      </c>
      <c r="AT625" s="30">
        <v>3</v>
      </c>
      <c r="AU625" s="25"/>
      <c r="AV625" s="27"/>
      <c r="AW625" s="31"/>
      <c r="AX625" s="29"/>
      <c r="AY625" s="32"/>
      <c r="AZ625" s="25"/>
      <c r="BA625" s="33"/>
      <c r="BB625" s="31"/>
      <c r="BC625" s="31"/>
      <c r="BD625" s="34"/>
      <c r="BE625" s="26"/>
      <c r="BF625" s="26"/>
      <c r="BG625" s="26"/>
      <c r="BH625" s="27"/>
      <c r="BI625" s="27"/>
      <c r="BJ625" s="28"/>
      <c r="BK625" s="32">
        <v>2</v>
      </c>
      <c r="BL625" s="32">
        <v>5</v>
      </c>
      <c r="BM625" s="35">
        <f t="shared" si="86"/>
        <v>25</v>
      </c>
      <c r="BN625" s="29">
        <v>2</v>
      </c>
      <c r="BO625" s="25"/>
      <c r="BP625" s="36"/>
      <c r="BQ625" s="36"/>
      <c r="BR625" s="62">
        <v>35</v>
      </c>
      <c r="BS625" s="27">
        <v>14</v>
      </c>
      <c r="BT625" s="24"/>
      <c r="BU625" t="s">
        <v>113</v>
      </c>
      <c r="BV625" s="24" t="s">
        <v>114</v>
      </c>
      <c r="BW625" s="24"/>
      <c r="BX625" s="24"/>
      <c r="BY625" s="24"/>
      <c r="BZ625" s="39" t="s">
        <v>89</v>
      </c>
      <c r="CA625" s="40" t="s">
        <v>115</v>
      </c>
      <c r="CB625" s="40">
        <v>20</v>
      </c>
      <c r="CC625" s="40"/>
      <c r="CD625" s="40"/>
      <c r="CE625" s="40" t="s">
        <v>115</v>
      </c>
      <c r="CF625" s="40"/>
      <c r="CG625" s="40">
        <v>43</v>
      </c>
      <c r="CH625" s="40">
        <v>0</v>
      </c>
      <c r="CM625">
        <v>2</v>
      </c>
      <c r="CN625" s="40">
        <v>1</v>
      </c>
    </row>
    <row r="626" spans="1:92" x14ac:dyDescent="0.25">
      <c r="A626">
        <v>538</v>
      </c>
      <c r="B626" s="21">
        <v>43673</v>
      </c>
      <c r="C626">
        <v>255</v>
      </c>
      <c r="D626">
        <v>80</v>
      </c>
      <c r="E626" t="s">
        <v>312</v>
      </c>
      <c r="F626">
        <v>3</v>
      </c>
      <c r="G626">
        <v>2</v>
      </c>
      <c r="I626" t="s">
        <v>356</v>
      </c>
      <c r="J626" s="22">
        <f>COUNTIF($C$143:C754,C626)</f>
        <v>6</v>
      </c>
      <c r="K626" s="23"/>
      <c r="L626">
        <f>--_xlfn.CONCAT(M626:P626)</f>
        <v>80</v>
      </c>
      <c r="M626" s="24">
        <v>8</v>
      </c>
      <c r="N626" s="24">
        <v>0</v>
      </c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  <c r="AI626" s="24"/>
      <c r="AJ626" s="25">
        <v>1</v>
      </c>
      <c r="AK626" s="26">
        <v>1</v>
      </c>
      <c r="AL626" s="27">
        <v>0</v>
      </c>
      <c r="AM626" s="27">
        <v>3</v>
      </c>
      <c r="AN626" s="28">
        <f t="shared" si="87"/>
        <v>3</v>
      </c>
      <c r="AO626" s="29">
        <v>3</v>
      </c>
      <c r="AP626" s="30">
        <v>1</v>
      </c>
      <c r="AQ626" s="27">
        <v>1</v>
      </c>
      <c r="AR626" s="31">
        <v>1</v>
      </c>
      <c r="AS626" s="29">
        <v>3</v>
      </c>
      <c r="AT626" s="30">
        <v>3</v>
      </c>
      <c r="AU626" s="25"/>
      <c r="AV626" s="27"/>
      <c r="AW626" s="31"/>
      <c r="AX626" s="29"/>
      <c r="AY626" s="32"/>
      <c r="AZ626" s="25">
        <v>1</v>
      </c>
      <c r="BA626" s="33">
        <v>4</v>
      </c>
      <c r="BB626" s="31">
        <v>3</v>
      </c>
      <c r="BC626" s="31">
        <v>1</v>
      </c>
      <c r="BD626" s="34">
        <f>--_xlfn.CONCAT(BB626:BC626)</f>
        <v>31</v>
      </c>
      <c r="BE626" s="26"/>
      <c r="BF626" s="26"/>
      <c r="BG626" s="26"/>
      <c r="BH626" s="27"/>
      <c r="BI626" s="27"/>
      <c r="BJ626" s="28"/>
      <c r="BK626" s="32">
        <v>2</v>
      </c>
      <c r="BL626" s="32">
        <v>6</v>
      </c>
      <c r="BM626" s="35">
        <f t="shared" si="86"/>
        <v>26</v>
      </c>
      <c r="BN626" s="29">
        <v>2</v>
      </c>
      <c r="BO626" s="25"/>
      <c r="BP626" s="36">
        <v>1</v>
      </c>
      <c r="BQ626" s="36">
        <v>6</v>
      </c>
      <c r="BR626" s="36">
        <f>--_xlfn.CONCAT(BP626:BQ626)</f>
        <v>16</v>
      </c>
      <c r="BS626" s="38">
        <v>9</v>
      </c>
      <c r="BT626" s="38" t="s">
        <v>86</v>
      </c>
      <c r="BU626" s="40" t="s">
        <v>127</v>
      </c>
      <c r="BV626" s="39" t="s">
        <v>128</v>
      </c>
      <c r="BW626" s="39">
        <v>31</v>
      </c>
      <c r="BX626" s="39"/>
      <c r="BY626" t="s">
        <v>154</v>
      </c>
      <c r="BZ626" s="39" t="s">
        <v>89</v>
      </c>
      <c r="CA626" s="40">
        <v>15</v>
      </c>
      <c r="CB626" s="40">
        <v>16</v>
      </c>
      <c r="CC626" s="40"/>
      <c r="CD626" s="40"/>
      <c r="CE626" s="40">
        <v>15</v>
      </c>
      <c r="CF626" s="40"/>
      <c r="CG626" s="40">
        <v>39</v>
      </c>
      <c r="CH626" s="40">
        <v>18</v>
      </c>
      <c r="CI626" s="24"/>
      <c r="CM626">
        <v>2</v>
      </c>
      <c r="CN626" s="40">
        <v>1</v>
      </c>
    </row>
    <row r="627" spans="1:92" x14ac:dyDescent="0.25">
      <c r="A627">
        <v>328</v>
      </c>
      <c r="B627" s="21">
        <v>43670</v>
      </c>
      <c r="C627">
        <v>200</v>
      </c>
      <c r="D627">
        <v>12</v>
      </c>
      <c r="E627" t="s">
        <v>274</v>
      </c>
      <c r="F627">
        <v>3</v>
      </c>
      <c r="G627">
        <v>2</v>
      </c>
      <c r="H627">
        <v>200</v>
      </c>
      <c r="I627" t="s">
        <v>350</v>
      </c>
      <c r="J627" s="22">
        <f>COUNTIF($C$147:C754,C627)</f>
        <v>9</v>
      </c>
      <c r="K627" s="22">
        <v>1</v>
      </c>
      <c r="L627">
        <f>--_xlfn.CONCAT(M627:P627)</f>
        <v>12</v>
      </c>
      <c r="M627" s="24">
        <v>1</v>
      </c>
      <c r="N627" s="24">
        <v>2</v>
      </c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  <c r="AI627" s="24"/>
      <c r="AJ627" s="25">
        <v>1</v>
      </c>
      <c r="AK627" s="26">
        <v>2</v>
      </c>
      <c r="AL627" s="27">
        <v>4</v>
      </c>
      <c r="AM627" s="27">
        <v>4</v>
      </c>
      <c r="AN627" s="28">
        <f t="shared" si="87"/>
        <v>44</v>
      </c>
      <c r="AO627" s="29">
        <v>2</v>
      </c>
      <c r="AP627" s="30">
        <v>1</v>
      </c>
      <c r="AQ627" s="27">
        <v>7</v>
      </c>
      <c r="AR627" s="31">
        <v>1</v>
      </c>
      <c r="AS627" s="29">
        <v>5</v>
      </c>
      <c r="AT627" s="30">
        <v>1</v>
      </c>
      <c r="AU627" s="25"/>
      <c r="AV627" s="27"/>
      <c r="AW627" s="31">
        <v>4</v>
      </c>
      <c r="AX627" s="29">
        <v>1</v>
      </c>
      <c r="AY627" s="32"/>
      <c r="AZ627" s="25"/>
      <c r="BA627" s="33"/>
      <c r="BB627" s="31"/>
      <c r="BC627" s="31"/>
      <c r="BD627" s="34"/>
      <c r="BE627" s="26"/>
      <c r="BF627" s="26"/>
      <c r="BG627" s="26"/>
      <c r="BH627" s="27"/>
      <c r="BI627" s="27"/>
      <c r="BJ627" s="28"/>
      <c r="BK627" s="32">
        <v>2</v>
      </c>
      <c r="BL627" s="32">
        <v>6</v>
      </c>
      <c r="BM627" s="35">
        <f t="shared" si="86"/>
        <v>26</v>
      </c>
      <c r="BN627" s="29">
        <v>2</v>
      </c>
      <c r="BO627" s="25"/>
      <c r="BP627" s="36"/>
      <c r="BQ627" s="36"/>
      <c r="BR627" s="62">
        <v>34</v>
      </c>
      <c r="BS627" s="38" t="s">
        <v>107</v>
      </c>
      <c r="BT627" s="38" t="s">
        <v>60</v>
      </c>
      <c r="BU627" s="40" t="s">
        <v>134</v>
      </c>
      <c r="BV627" s="39" t="s">
        <v>135</v>
      </c>
      <c r="BW627" s="39"/>
      <c r="BX627" s="39"/>
      <c r="BY627" s="39"/>
      <c r="BZ627" s="39" t="s">
        <v>159</v>
      </c>
      <c r="CA627" s="40" t="s">
        <v>160</v>
      </c>
      <c r="CB627" s="40">
        <v>10</v>
      </c>
      <c r="CC627" s="40"/>
      <c r="CD627" s="40"/>
      <c r="CE627" s="40" t="s">
        <v>160</v>
      </c>
      <c r="CF627" s="40"/>
      <c r="CG627" s="40">
        <v>36</v>
      </c>
      <c r="CH627" s="40">
        <v>16</v>
      </c>
      <c r="CI627" s="62">
        <v>34</v>
      </c>
      <c r="CJ627" s="24"/>
      <c r="CM627">
        <v>2</v>
      </c>
      <c r="CN627" s="40">
        <v>1</v>
      </c>
    </row>
    <row r="628" spans="1:92" x14ac:dyDescent="0.25">
      <c r="A628">
        <v>412</v>
      </c>
      <c r="B628" s="21">
        <v>43671</v>
      </c>
      <c r="C628">
        <v>226</v>
      </c>
      <c r="D628">
        <v>41</v>
      </c>
      <c r="E628" t="s">
        <v>274</v>
      </c>
      <c r="F628">
        <v>3</v>
      </c>
      <c r="G628">
        <v>2</v>
      </c>
      <c r="H628">
        <v>226</v>
      </c>
      <c r="I628" t="s">
        <v>362</v>
      </c>
      <c r="J628" s="22">
        <f>COUNTIF($C$169:C754,C628)</f>
        <v>5</v>
      </c>
      <c r="K628" s="23">
        <v>1</v>
      </c>
      <c r="L628">
        <f>--_xlfn.CONCAT(M628:N628)</f>
        <v>41</v>
      </c>
      <c r="M628" s="24">
        <v>4</v>
      </c>
      <c r="N628" s="24">
        <v>1</v>
      </c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  <c r="AI628" s="24"/>
      <c r="AJ628" s="25">
        <v>1</v>
      </c>
      <c r="AK628" s="26">
        <v>1</v>
      </c>
      <c r="AL628" s="27">
        <v>1</v>
      </c>
      <c r="AM628" s="27">
        <v>7</v>
      </c>
      <c r="AN628" s="28">
        <f t="shared" si="87"/>
        <v>17</v>
      </c>
      <c r="AO628" s="29">
        <v>3</v>
      </c>
      <c r="AP628" s="30">
        <v>1</v>
      </c>
      <c r="AQ628" s="27">
        <v>1</v>
      </c>
      <c r="AR628" s="31">
        <v>1</v>
      </c>
      <c r="AS628" s="29">
        <v>3</v>
      </c>
      <c r="AT628" s="30">
        <v>5</v>
      </c>
      <c r="AU628" s="25"/>
      <c r="AV628" s="27">
        <v>1</v>
      </c>
      <c r="AW628" s="31"/>
      <c r="AX628" s="29">
        <v>1</v>
      </c>
      <c r="AY628" s="32"/>
      <c r="AZ628" s="25">
        <v>1</v>
      </c>
      <c r="BA628" s="33">
        <v>1</v>
      </c>
      <c r="BB628" s="31"/>
      <c r="BC628" s="31"/>
      <c r="BD628" s="34"/>
      <c r="BE628" s="26"/>
      <c r="BF628" s="26"/>
      <c r="BG628" s="26"/>
      <c r="BH628" s="27"/>
      <c r="BI628" s="27"/>
      <c r="BJ628" s="28"/>
      <c r="BK628" s="32">
        <v>2</v>
      </c>
      <c r="BL628" s="32">
        <v>6</v>
      </c>
      <c r="BM628" s="35">
        <f t="shared" si="86"/>
        <v>26</v>
      </c>
      <c r="BN628" s="29">
        <v>2</v>
      </c>
      <c r="BO628" s="25"/>
      <c r="BP628" s="36"/>
      <c r="BQ628" s="36"/>
      <c r="BR628" s="62">
        <v>35</v>
      </c>
      <c r="BS628" s="27">
        <v>14</v>
      </c>
      <c r="BT628" s="24"/>
      <c r="BU628" t="s">
        <v>113</v>
      </c>
      <c r="BV628" s="24" t="s">
        <v>114</v>
      </c>
      <c r="BW628" s="24"/>
      <c r="BX628" s="24"/>
      <c r="BY628" s="24"/>
      <c r="BZ628" s="39" t="s">
        <v>89</v>
      </c>
      <c r="CA628" s="40" t="s">
        <v>115</v>
      </c>
      <c r="CB628" s="40">
        <v>20</v>
      </c>
      <c r="CC628" s="40"/>
      <c r="CD628" s="40"/>
      <c r="CE628" s="40" t="s">
        <v>115</v>
      </c>
      <c r="CF628" s="40"/>
      <c r="CG628" s="40">
        <v>43</v>
      </c>
      <c r="CH628" s="40">
        <v>0</v>
      </c>
      <c r="CM628">
        <v>2</v>
      </c>
      <c r="CN628" s="40">
        <v>2</v>
      </c>
    </row>
    <row r="629" spans="1:92" x14ac:dyDescent="0.25">
      <c r="A629">
        <v>358</v>
      </c>
      <c r="B629" s="21">
        <v>43671</v>
      </c>
      <c r="C629">
        <v>217</v>
      </c>
      <c r="D629">
        <v>10</v>
      </c>
      <c r="E629" t="s">
        <v>274</v>
      </c>
      <c r="F629">
        <v>3</v>
      </c>
      <c r="G629">
        <v>2</v>
      </c>
      <c r="I629" t="s">
        <v>275</v>
      </c>
      <c r="J629" s="22">
        <f>COUNTIF($C$150:C754,C629)</f>
        <v>35</v>
      </c>
      <c r="K629" s="22"/>
      <c r="L629">
        <f>--_xlfn.CONCAT(M629:N629)</f>
        <v>10</v>
      </c>
      <c r="M629" s="24">
        <v>1</v>
      </c>
      <c r="N629" s="24">
        <v>0</v>
      </c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  <c r="AI629" s="24"/>
      <c r="AJ629" s="25">
        <v>1</v>
      </c>
      <c r="AK629" s="26">
        <v>2</v>
      </c>
      <c r="AL629" s="27">
        <v>4</v>
      </c>
      <c r="AM629" s="27">
        <v>4</v>
      </c>
      <c r="AN629" s="28">
        <f t="shared" si="87"/>
        <v>44</v>
      </c>
      <c r="AO629" s="29">
        <v>1</v>
      </c>
      <c r="AP629" s="30">
        <v>1</v>
      </c>
      <c r="AQ629" s="27">
        <v>1</v>
      </c>
      <c r="AR629" s="31">
        <v>1</v>
      </c>
      <c r="AS629" s="29">
        <v>1</v>
      </c>
      <c r="AT629" s="30">
        <v>1</v>
      </c>
      <c r="AU629" s="25"/>
      <c r="AV629" s="27"/>
      <c r="AW629" s="31"/>
      <c r="AX629" s="29"/>
      <c r="AY629" s="32"/>
      <c r="AZ629" s="25"/>
      <c r="BA629" s="33"/>
      <c r="BB629" s="31"/>
      <c r="BC629" s="31"/>
      <c r="BD629" s="34"/>
      <c r="BE629" s="26"/>
      <c r="BF629" s="26"/>
      <c r="BG629" s="26"/>
      <c r="BH629" s="27"/>
      <c r="BI629" s="27"/>
      <c r="BJ629" s="28"/>
      <c r="BK629" s="32">
        <v>2</v>
      </c>
      <c r="BL629" s="32">
        <v>6</v>
      </c>
      <c r="BM629" s="35">
        <f t="shared" si="86"/>
        <v>26</v>
      </c>
      <c r="BN629" s="29">
        <v>2</v>
      </c>
      <c r="BO629" s="25"/>
      <c r="BP629" s="36"/>
      <c r="BQ629" s="36"/>
      <c r="BR629" s="62">
        <v>34</v>
      </c>
      <c r="BS629" s="38" t="s">
        <v>107</v>
      </c>
      <c r="BT629" s="38" t="s">
        <v>60</v>
      </c>
      <c r="BU629" s="40" t="s">
        <v>134</v>
      </c>
      <c r="BV629" s="39" t="s">
        <v>135</v>
      </c>
      <c r="BW629" s="39"/>
      <c r="BX629" s="39"/>
      <c r="BY629" s="39"/>
      <c r="BZ629" s="39" t="s">
        <v>159</v>
      </c>
      <c r="CA629" s="40" t="s">
        <v>160</v>
      </c>
      <c r="CB629" s="40">
        <v>10</v>
      </c>
      <c r="CC629" s="40"/>
      <c r="CD629" s="40"/>
      <c r="CE629" s="40" t="s">
        <v>160</v>
      </c>
      <c r="CF629" s="40"/>
      <c r="CG629" s="40">
        <v>36</v>
      </c>
      <c r="CH629" s="40">
        <v>16</v>
      </c>
      <c r="CI629" s="62">
        <v>34</v>
      </c>
      <c r="CJ629" s="24"/>
      <c r="CM629">
        <v>2</v>
      </c>
      <c r="CN629" s="40">
        <v>1</v>
      </c>
    </row>
    <row r="630" spans="1:92" x14ac:dyDescent="0.25">
      <c r="A630">
        <v>535</v>
      </c>
      <c r="B630" s="21">
        <v>43673</v>
      </c>
      <c r="C630">
        <v>255</v>
      </c>
      <c r="D630">
        <v>64</v>
      </c>
      <c r="E630" t="s">
        <v>312</v>
      </c>
      <c r="F630">
        <v>3</v>
      </c>
      <c r="G630">
        <v>2</v>
      </c>
      <c r="H630">
        <v>255</v>
      </c>
      <c r="I630" t="s">
        <v>356</v>
      </c>
      <c r="J630" s="22">
        <f>COUNTIF($C$140:C754,C630)</f>
        <v>6</v>
      </c>
      <c r="K630" s="23">
        <v>2</v>
      </c>
      <c r="L630">
        <f>--_xlfn.CONCAT(M630:P630)</f>
        <v>64</v>
      </c>
      <c r="M630" s="24">
        <v>6</v>
      </c>
      <c r="N630" s="24">
        <v>4</v>
      </c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  <c r="AJ630" s="25">
        <v>1</v>
      </c>
      <c r="AK630" s="26">
        <v>1</v>
      </c>
      <c r="AL630" s="27">
        <v>3</v>
      </c>
      <c r="AM630" s="27">
        <v>2</v>
      </c>
      <c r="AN630" s="28">
        <f t="shared" si="87"/>
        <v>32</v>
      </c>
      <c r="AO630" s="29">
        <v>2</v>
      </c>
      <c r="AP630" s="30">
        <v>1</v>
      </c>
      <c r="AQ630" s="27">
        <v>7</v>
      </c>
      <c r="AR630" s="31">
        <v>6</v>
      </c>
      <c r="AS630" s="29">
        <v>3</v>
      </c>
      <c r="AT630" s="30">
        <v>6</v>
      </c>
      <c r="AU630" s="25"/>
      <c r="AV630" s="27"/>
      <c r="AW630" s="31"/>
      <c r="AX630" s="29"/>
      <c r="AY630" s="32"/>
      <c r="AZ630" s="25">
        <v>1</v>
      </c>
      <c r="BA630" s="33">
        <v>4</v>
      </c>
      <c r="BB630" s="31">
        <v>3</v>
      </c>
      <c r="BC630" s="31">
        <v>0</v>
      </c>
      <c r="BD630" s="34">
        <f>--_xlfn.CONCAT(BB630:BC630)</f>
        <v>30</v>
      </c>
      <c r="BE630" s="26"/>
      <c r="BF630" s="26"/>
      <c r="BG630" s="26"/>
      <c r="BH630" s="27"/>
      <c r="BI630" s="27"/>
      <c r="BJ630" s="28"/>
      <c r="BK630" s="32">
        <v>2</v>
      </c>
      <c r="BL630" s="32">
        <v>7</v>
      </c>
      <c r="BM630" s="35">
        <f t="shared" si="86"/>
        <v>27</v>
      </c>
      <c r="BN630" s="29">
        <v>2</v>
      </c>
      <c r="BO630" s="25"/>
      <c r="BP630" s="36">
        <v>1</v>
      </c>
      <c r="BQ630" s="36">
        <v>5</v>
      </c>
      <c r="BR630" s="36">
        <f>--_xlfn.CONCAT(BP630:BQ630)</f>
        <v>15</v>
      </c>
      <c r="BS630" s="38">
        <v>8</v>
      </c>
      <c r="BT630" s="38" t="s">
        <v>86</v>
      </c>
      <c r="BU630" s="40" t="s">
        <v>150</v>
      </c>
      <c r="BV630" s="39" t="s">
        <v>151</v>
      </c>
      <c r="BW630" s="38">
        <v>30</v>
      </c>
      <c r="BX630" s="38" t="s">
        <v>95</v>
      </c>
      <c r="BY630" s="43" t="s">
        <v>96</v>
      </c>
      <c r="BZ630" s="39" t="s">
        <v>89</v>
      </c>
      <c r="CA630" s="40" t="s">
        <v>152</v>
      </c>
      <c r="CB630" s="40">
        <v>14</v>
      </c>
      <c r="CC630" s="40"/>
      <c r="CD630" s="40"/>
      <c r="CE630" s="40" t="s">
        <v>152</v>
      </c>
      <c r="CF630" s="40"/>
      <c r="CG630" s="40">
        <v>38</v>
      </c>
      <c r="CH630" s="40">
        <v>19</v>
      </c>
      <c r="CI630" s="24"/>
      <c r="CM630">
        <v>2</v>
      </c>
      <c r="CN630" s="40">
        <v>1</v>
      </c>
    </row>
    <row r="631" spans="1:92" x14ac:dyDescent="0.25">
      <c r="A631">
        <v>391</v>
      </c>
      <c r="B631" s="66">
        <v>43671</v>
      </c>
      <c r="C631">
        <v>217</v>
      </c>
      <c r="D631">
        <v>9</v>
      </c>
      <c r="E631" t="s">
        <v>274</v>
      </c>
      <c r="F631">
        <v>3</v>
      </c>
      <c r="G631">
        <v>2</v>
      </c>
      <c r="H631">
        <v>217</v>
      </c>
      <c r="I631" t="s">
        <v>275</v>
      </c>
      <c r="J631" s="22">
        <f>COUNTIF($C$149:C754,C631)</f>
        <v>35</v>
      </c>
      <c r="K631" s="23">
        <v>5</v>
      </c>
      <c r="L631">
        <f>--_xlfn.CONCAT(M631:N631)</f>
        <v>9</v>
      </c>
      <c r="M631" s="24">
        <v>0</v>
      </c>
      <c r="N631" s="24">
        <v>9</v>
      </c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  <c r="AI631" s="24"/>
      <c r="AJ631" s="25">
        <v>1</v>
      </c>
      <c r="AK631" s="26">
        <v>2</v>
      </c>
      <c r="AL631" s="27">
        <v>0</v>
      </c>
      <c r="AM631" s="27">
        <v>3</v>
      </c>
      <c r="AN631" s="28">
        <f t="shared" si="87"/>
        <v>3</v>
      </c>
      <c r="AO631" s="29">
        <v>1</v>
      </c>
      <c r="AP631" s="30">
        <v>1</v>
      </c>
      <c r="AQ631" s="27">
        <v>1</v>
      </c>
      <c r="AR631" s="31">
        <v>1</v>
      </c>
      <c r="AS631" s="29">
        <v>1</v>
      </c>
      <c r="AT631" s="30">
        <v>1</v>
      </c>
      <c r="AU631" s="25"/>
      <c r="AV631" s="27"/>
      <c r="AW631" s="31"/>
      <c r="AX631" s="29"/>
      <c r="AY631" s="32"/>
      <c r="AZ631" s="25"/>
      <c r="BA631" s="33"/>
      <c r="BB631" s="31"/>
      <c r="BC631" s="31"/>
      <c r="BD631" s="34"/>
      <c r="BE631" s="26"/>
      <c r="BF631" s="26"/>
      <c r="BG631" s="26"/>
      <c r="BH631" s="27"/>
      <c r="BI631" s="27"/>
      <c r="BJ631" s="28"/>
      <c r="BK631" s="32">
        <v>2</v>
      </c>
      <c r="BL631" s="32">
        <v>7</v>
      </c>
      <c r="BM631" s="35">
        <f t="shared" si="86"/>
        <v>27</v>
      </c>
      <c r="BN631" s="29">
        <v>2</v>
      </c>
      <c r="BO631" s="25"/>
      <c r="BP631" s="36"/>
      <c r="BQ631" s="36"/>
      <c r="BR631" s="62">
        <v>34</v>
      </c>
      <c r="BS631" s="38" t="s">
        <v>107</v>
      </c>
      <c r="BT631" s="38" t="s">
        <v>60</v>
      </c>
      <c r="BU631" t="s">
        <v>101</v>
      </c>
      <c r="BV631" s="24" t="s">
        <v>102</v>
      </c>
      <c r="BW631" s="24"/>
      <c r="BX631" s="24"/>
      <c r="BY631" s="24"/>
      <c r="BZ631" s="39" t="s">
        <v>89</v>
      </c>
      <c r="CA631" s="40" t="s">
        <v>115</v>
      </c>
      <c r="CB631" s="40">
        <v>20</v>
      </c>
      <c r="CC631" s="40"/>
      <c r="CD631" s="40"/>
      <c r="CE631" s="40" t="s">
        <v>115</v>
      </c>
      <c r="CF631" s="40"/>
      <c r="CG631" s="40">
        <v>43</v>
      </c>
      <c r="CH631" s="40">
        <v>0</v>
      </c>
      <c r="CM631">
        <v>2</v>
      </c>
      <c r="CN631" s="40">
        <v>1</v>
      </c>
    </row>
    <row r="632" spans="1:92" x14ac:dyDescent="0.25">
      <c r="A632">
        <v>346</v>
      </c>
      <c r="B632" s="21">
        <v>43670</v>
      </c>
      <c r="C632">
        <v>210</v>
      </c>
      <c r="D632">
        <v>9</v>
      </c>
      <c r="E632" t="s">
        <v>274</v>
      </c>
      <c r="F632">
        <v>3</v>
      </c>
      <c r="G632">
        <v>2</v>
      </c>
      <c r="H632">
        <v>210</v>
      </c>
      <c r="I632" t="s">
        <v>363</v>
      </c>
      <c r="J632" s="22">
        <f>COUNTIF($C$87:C754,C632)</f>
        <v>4</v>
      </c>
      <c r="K632" s="23">
        <v>2</v>
      </c>
      <c r="L632">
        <f>--_xlfn.CONCAT(M632:N632)</f>
        <v>9</v>
      </c>
      <c r="M632" s="24">
        <v>0</v>
      </c>
      <c r="N632" s="24">
        <v>9</v>
      </c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  <c r="AI632" s="24"/>
      <c r="AJ632" s="25">
        <v>1</v>
      </c>
      <c r="AK632" s="26">
        <v>1</v>
      </c>
      <c r="AL632" s="27">
        <v>0</v>
      </c>
      <c r="AM632" s="27">
        <v>7</v>
      </c>
      <c r="AN632" s="28">
        <f t="shared" si="87"/>
        <v>7</v>
      </c>
      <c r="AO632" s="29">
        <v>2</v>
      </c>
      <c r="AP632" s="30">
        <v>1</v>
      </c>
      <c r="AQ632" s="27">
        <v>6</v>
      </c>
      <c r="AR632" s="31">
        <v>1</v>
      </c>
      <c r="AS632" s="29">
        <v>1</v>
      </c>
      <c r="AT632" s="30">
        <v>1</v>
      </c>
      <c r="AU632" s="25"/>
      <c r="AV632" s="27"/>
      <c r="AW632" s="31"/>
      <c r="AX632" s="29"/>
      <c r="AY632" s="32"/>
      <c r="AZ632" s="25"/>
      <c r="BA632" s="33"/>
      <c r="BB632" s="31"/>
      <c r="BC632" s="31"/>
      <c r="BD632" s="34"/>
      <c r="BE632" s="26"/>
      <c r="BF632" s="26"/>
      <c r="BG632" s="26"/>
      <c r="BH632" s="27"/>
      <c r="BI632" s="27"/>
      <c r="BJ632" s="28"/>
      <c r="BK632" s="32">
        <v>2</v>
      </c>
      <c r="BL632" s="32">
        <v>7</v>
      </c>
      <c r="BM632" s="35">
        <f t="shared" si="86"/>
        <v>27</v>
      </c>
      <c r="BN632" s="29">
        <v>1</v>
      </c>
      <c r="BO632" s="25"/>
      <c r="BP632" s="36"/>
      <c r="BQ632" s="36"/>
      <c r="BR632" s="62">
        <v>35</v>
      </c>
      <c r="BS632" s="27">
        <v>14</v>
      </c>
      <c r="BT632" s="24"/>
      <c r="BU632" t="s">
        <v>113</v>
      </c>
      <c r="BV632" s="24" t="s">
        <v>114</v>
      </c>
      <c r="BW632" s="24"/>
      <c r="BX632" s="24"/>
      <c r="BY632" s="24"/>
      <c r="BZ632" s="39" t="s">
        <v>89</v>
      </c>
      <c r="CA632" s="40" t="s">
        <v>115</v>
      </c>
      <c r="CB632" s="40">
        <v>20</v>
      </c>
      <c r="CC632" s="40"/>
      <c r="CD632" s="40"/>
      <c r="CE632" s="40" t="s">
        <v>115</v>
      </c>
      <c r="CF632" s="40"/>
      <c r="CG632" s="40">
        <v>43</v>
      </c>
      <c r="CH632" s="40">
        <v>0</v>
      </c>
      <c r="CM632">
        <v>2</v>
      </c>
      <c r="CN632" s="40">
        <v>2</v>
      </c>
    </row>
    <row r="633" spans="1:92" x14ac:dyDescent="0.25">
      <c r="A633">
        <v>352</v>
      </c>
      <c r="B633" s="21">
        <v>43670</v>
      </c>
      <c r="C633">
        <v>216</v>
      </c>
      <c r="D633">
        <v>23</v>
      </c>
      <c r="E633" t="s">
        <v>351</v>
      </c>
      <c r="F633">
        <v>3</v>
      </c>
      <c r="G633">
        <v>2</v>
      </c>
      <c r="I633" t="s">
        <v>352</v>
      </c>
      <c r="J633" s="22">
        <f>COUNTIF($C$167:C754,C633)</f>
        <v>8</v>
      </c>
      <c r="K633" s="23"/>
      <c r="L633">
        <f>--_xlfn.CONCAT(M633:P633)</f>
        <v>23</v>
      </c>
      <c r="M633" s="24">
        <v>2</v>
      </c>
      <c r="N633" s="24">
        <v>3</v>
      </c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  <c r="AI633" s="24"/>
      <c r="AJ633" s="25">
        <v>1</v>
      </c>
      <c r="AK633" s="26">
        <v>6</v>
      </c>
      <c r="AL633" s="27">
        <v>0</v>
      </c>
      <c r="AM633" s="27">
        <v>7</v>
      </c>
      <c r="AN633" s="28">
        <f t="shared" si="87"/>
        <v>7</v>
      </c>
      <c r="AO633" s="29">
        <v>3</v>
      </c>
      <c r="AP633" s="30">
        <v>1</v>
      </c>
      <c r="AQ633" s="27">
        <v>1</v>
      </c>
      <c r="AR633" s="31">
        <v>1</v>
      </c>
      <c r="AS633" s="29">
        <v>5</v>
      </c>
      <c r="AT633" s="30">
        <v>1</v>
      </c>
      <c r="AU633" s="25"/>
      <c r="AV633" s="27"/>
      <c r="AW633" s="31"/>
      <c r="AX633" s="29"/>
      <c r="AY633" s="32"/>
      <c r="AZ633" s="25"/>
      <c r="BA633" s="33"/>
      <c r="BB633" s="31"/>
      <c r="BC633" s="31"/>
      <c r="BD633" s="34"/>
      <c r="BE633" s="26"/>
      <c r="BF633" s="26"/>
      <c r="BG633" s="26"/>
      <c r="BH633" s="27"/>
      <c r="BI633" s="27"/>
      <c r="BJ633" s="28"/>
      <c r="BK633" s="32">
        <v>2</v>
      </c>
      <c r="BL633" s="32">
        <v>8</v>
      </c>
      <c r="BM633" s="35">
        <f t="shared" si="86"/>
        <v>28</v>
      </c>
      <c r="BN633" s="29">
        <v>2</v>
      </c>
      <c r="BO633" s="25"/>
      <c r="BP633" s="36"/>
      <c r="BQ633" s="36"/>
      <c r="BR633" s="48">
        <v>34</v>
      </c>
      <c r="BS633" s="38" t="s">
        <v>107</v>
      </c>
      <c r="BT633" s="38" t="s">
        <v>60</v>
      </c>
      <c r="BU633" t="s">
        <v>113</v>
      </c>
      <c r="BV633" s="24" t="s">
        <v>114</v>
      </c>
      <c r="BW633" s="24"/>
      <c r="BX633" s="24"/>
      <c r="BY633" s="24"/>
      <c r="BZ633" s="39" t="s">
        <v>89</v>
      </c>
      <c r="CA633" s="40" t="s">
        <v>115</v>
      </c>
      <c r="CB633" s="40">
        <v>20</v>
      </c>
      <c r="CC633" s="40"/>
      <c r="CD633" s="40"/>
      <c r="CE633" s="40" t="s">
        <v>115</v>
      </c>
      <c r="CF633" s="40"/>
      <c r="CG633" s="40">
        <v>43</v>
      </c>
      <c r="CH633" s="40">
        <v>0</v>
      </c>
      <c r="CM633">
        <v>2</v>
      </c>
      <c r="CN633" s="40">
        <v>1</v>
      </c>
    </row>
    <row r="634" spans="1:92" x14ac:dyDescent="0.25">
      <c r="A634">
        <v>345</v>
      </c>
      <c r="B634" s="21">
        <v>43670</v>
      </c>
      <c r="C634">
        <v>210</v>
      </c>
      <c r="D634">
        <v>33</v>
      </c>
      <c r="E634" t="s">
        <v>274</v>
      </c>
      <c r="F634">
        <v>3</v>
      </c>
      <c r="G634">
        <v>2</v>
      </c>
      <c r="I634" t="s">
        <v>363</v>
      </c>
      <c r="J634" s="22">
        <f>COUNTIF($C$85:C754,C634)</f>
        <v>4</v>
      </c>
      <c r="K634" s="23"/>
      <c r="L634">
        <f>--_xlfn.CONCAT(M634:N634)</f>
        <v>33</v>
      </c>
      <c r="M634" s="24">
        <v>3</v>
      </c>
      <c r="N634" s="24">
        <v>3</v>
      </c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  <c r="AI634" s="24"/>
      <c r="AJ634" s="25">
        <v>1</v>
      </c>
      <c r="AK634" s="26">
        <v>1</v>
      </c>
      <c r="AL634" s="27">
        <v>0</v>
      </c>
      <c r="AM634" s="27">
        <v>8</v>
      </c>
      <c r="AN634" s="28">
        <f t="shared" si="87"/>
        <v>8</v>
      </c>
      <c r="AO634" s="29">
        <v>3</v>
      </c>
      <c r="AP634" s="30">
        <v>1</v>
      </c>
      <c r="AQ634" s="27">
        <v>6</v>
      </c>
      <c r="AR634" s="31">
        <v>1</v>
      </c>
      <c r="AS634" s="29">
        <v>1</v>
      </c>
      <c r="AT634" s="30">
        <v>1</v>
      </c>
      <c r="AU634" s="25"/>
      <c r="AV634" s="27"/>
      <c r="AW634" s="31"/>
      <c r="AX634" s="29"/>
      <c r="AY634" s="32"/>
      <c r="AZ634" s="25"/>
      <c r="BA634" s="33"/>
      <c r="BB634" s="31"/>
      <c r="BC634" s="31"/>
      <c r="BD634" s="34"/>
      <c r="BE634" s="26"/>
      <c r="BF634" s="26"/>
      <c r="BG634" s="26"/>
      <c r="BH634" s="27"/>
      <c r="BI634" s="27"/>
      <c r="BJ634" s="28"/>
      <c r="BK634" s="32">
        <v>2</v>
      </c>
      <c r="BL634" s="32">
        <v>8</v>
      </c>
      <c r="BM634" s="35">
        <f t="shared" si="86"/>
        <v>28</v>
      </c>
      <c r="BN634" s="29">
        <v>2</v>
      </c>
      <c r="BO634" s="25"/>
      <c r="BP634" s="36"/>
      <c r="BQ634" s="36"/>
      <c r="BR634" s="62">
        <v>35</v>
      </c>
      <c r="BS634" s="27">
        <v>14</v>
      </c>
      <c r="BT634" s="24"/>
      <c r="BU634" t="s">
        <v>113</v>
      </c>
      <c r="BV634" s="24" t="s">
        <v>114</v>
      </c>
      <c r="BW634" s="24"/>
      <c r="BX634" s="24"/>
      <c r="BY634" s="24"/>
      <c r="BZ634" s="39" t="s">
        <v>89</v>
      </c>
      <c r="CA634" s="40" t="s">
        <v>115</v>
      </c>
      <c r="CB634" s="40">
        <v>20</v>
      </c>
      <c r="CC634" s="40"/>
      <c r="CD634" s="40"/>
      <c r="CE634" s="40" t="s">
        <v>115</v>
      </c>
      <c r="CF634" s="40"/>
      <c r="CG634" s="40">
        <v>43</v>
      </c>
      <c r="CH634" s="40">
        <v>0</v>
      </c>
      <c r="CM634">
        <v>2</v>
      </c>
      <c r="CN634" s="40">
        <v>2</v>
      </c>
    </row>
    <row r="635" spans="1:92" x14ac:dyDescent="0.25">
      <c r="A635">
        <v>350</v>
      </c>
      <c r="B635" s="21">
        <v>43670</v>
      </c>
      <c r="C635">
        <v>216</v>
      </c>
      <c r="D635">
        <v>14</v>
      </c>
      <c r="E635" t="s">
        <v>351</v>
      </c>
      <c r="F635">
        <v>3</v>
      </c>
      <c r="G635">
        <v>2</v>
      </c>
      <c r="I635" t="s">
        <v>352</v>
      </c>
      <c r="J635" s="22">
        <f>COUNTIF($C$167:C754,C635)</f>
        <v>8</v>
      </c>
      <c r="K635" s="23"/>
      <c r="L635">
        <f>--_xlfn.CONCAT(M635:P635)</f>
        <v>14</v>
      </c>
      <c r="M635" s="24">
        <v>1</v>
      </c>
      <c r="N635" s="24">
        <v>4</v>
      </c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  <c r="AI635" s="24"/>
      <c r="AJ635" s="25">
        <v>1</v>
      </c>
      <c r="AK635" s="26">
        <v>1</v>
      </c>
      <c r="AL635" s="27">
        <v>0</v>
      </c>
      <c r="AM635" s="27">
        <v>1</v>
      </c>
      <c r="AN635" s="28">
        <f t="shared" si="87"/>
        <v>1</v>
      </c>
      <c r="AO635" s="29">
        <v>3</v>
      </c>
      <c r="AP635" s="30">
        <v>1</v>
      </c>
      <c r="AQ635" s="27">
        <v>1</v>
      </c>
      <c r="AR635" s="31">
        <v>1</v>
      </c>
      <c r="AS635" s="29">
        <v>4</v>
      </c>
      <c r="AT635" s="30">
        <v>6</v>
      </c>
      <c r="AU635" s="25"/>
      <c r="AV635" s="27"/>
      <c r="AW635" s="31"/>
      <c r="AX635" s="29"/>
      <c r="AY635" s="32"/>
      <c r="AZ635" s="25"/>
      <c r="BA635" s="33"/>
      <c r="BB635" s="31"/>
      <c r="BC635" s="31"/>
      <c r="BD635" s="34"/>
      <c r="BE635" s="26"/>
      <c r="BF635" s="26"/>
      <c r="BG635" s="26"/>
      <c r="BH635" s="27"/>
      <c r="BI635" s="27"/>
      <c r="BJ635" s="28"/>
      <c r="BK635" s="32">
        <v>2</v>
      </c>
      <c r="BL635" s="32">
        <v>9</v>
      </c>
      <c r="BM635" s="35">
        <f t="shared" si="86"/>
        <v>29</v>
      </c>
      <c r="BN635" s="29">
        <v>2</v>
      </c>
      <c r="BO635" s="25"/>
      <c r="BP635" s="36"/>
      <c r="BQ635" s="36"/>
      <c r="BR635" s="62">
        <v>36</v>
      </c>
      <c r="BS635" s="27">
        <v>13</v>
      </c>
      <c r="BT635" s="24"/>
      <c r="BU635" t="s">
        <v>113</v>
      </c>
      <c r="BV635" s="24" t="s">
        <v>114</v>
      </c>
      <c r="BW635" s="24"/>
      <c r="BX635" s="24"/>
      <c r="BY635" s="24"/>
      <c r="BZ635" s="39" t="s">
        <v>89</v>
      </c>
      <c r="CA635" s="40" t="s">
        <v>115</v>
      </c>
      <c r="CB635" s="40">
        <v>20</v>
      </c>
      <c r="CC635" s="40"/>
      <c r="CD635" s="40"/>
      <c r="CE635" s="40" t="s">
        <v>115</v>
      </c>
      <c r="CF635" s="40"/>
      <c r="CG635" s="40">
        <v>43</v>
      </c>
      <c r="CH635" s="40">
        <v>0</v>
      </c>
      <c r="CM635">
        <v>2</v>
      </c>
      <c r="CN635" s="40">
        <v>1</v>
      </c>
    </row>
    <row r="636" spans="1:92" x14ac:dyDescent="0.25">
      <c r="A636">
        <v>289</v>
      </c>
      <c r="B636" s="21">
        <v>43669</v>
      </c>
      <c r="C636">
        <v>183</v>
      </c>
      <c r="D636">
        <v>12</v>
      </c>
      <c r="E636" t="s">
        <v>364</v>
      </c>
      <c r="F636">
        <v>3</v>
      </c>
      <c r="G636">
        <v>2</v>
      </c>
      <c r="I636" t="s">
        <v>365</v>
      </c>
      <c r="J636" s="22">
        <f>COUNTIF($C$80:C754,C636)</f>
        <v>8</v>
      </c>
      <c r="K636" s="23"/>
      <c r="L636">
        <f>--_xlfn.CONCAT(M636:O636)</f>
        <v>12</v>
      </c>
      <c r="M636" s="24">
        <v>1</v>
      </c>
      <c r="N636" s="24">
        <v>2</v>
      </c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  <c r="AJ636" s="25">
        <v>1</v>
      </c>
      <c r="AK636" s="26">
        <v>1</v>
      </c>
      <c r="AL636" s="27">
        <v>1</v>
      </c>
      <c r="AM636" s="27">
        <v>3</v>
      </c>
      <c r="AN636" s="28">
        <f t="shared" si="87"/>
        <v>13</v>
      </c>
      <c r="AO636" s="29">
        <v>3</v>
      </c>
      <c r="AP636" s="30">
        <v>1</v>
      </c>
      <c r="AQ636" s="27">
        <v>6</v>
      </c>
      <c r="AR636" s="31">
        <v>1</v>
      </c>
      <c r="AS636" s="29">
        <v>6</v>
      </c>
      <c r="AT636" s="30">
        <v>1</v>
      </c>
      <c r="AU636" s="25"/>
      <c r="AV636" s="27"/>
      <c r="AW636" s="31"/>
      <c r="AX636" s="29">
        <v>1</v>
      </c>
      <c r="AY636" s="32"/>
      <c r="AZ636" s="25"/>
      <c r="BA636" s="33">
        <v>4</v>
      </c>
      <c r="BB636" s="31">
        <v>1</v>
      </c>
      <c r="BC636" s="31">
        <v>6</v>
      </c>
      <c r="BD636" s="34">
        <f>--_xlfn.CONCAT(BB636:BC636)</f>
        <v>16</v>
      </c>
      <c r="BE636" s="26"/>
      <c r="BF636" s="26"/>
      <c r="BG636" s="26"/>
      <c r="BH636" s="27"/>
      <c r="BI636" s="27"/>
      <c r="BJ636" s="28"/>
      <c r="BK636" s="32">
        <v>3</v>
      </c>
      <c r="BL636" s="32">
        <v>0</v>
      </c>
      <c r="BM636" s="35">
        <f t="shared" si="86"/>
        <v>30</v>
      </c>
      <c r="BN636" s="29">
        <v>2</v>
      </c>
      <c r="BO636" s="25"/>
      <c r="BP636" s="36"/>
      <c r="BQ636" s="36"/>
      <c r="BR636" s="48">
        <v>33</v>
      </c>
      <c r="BS636" s="38" t="s">
        <v>141</v>
      </c>
      <c r="BT636" s="38" t="s">
        <v>86</v>
      </c>
      <c r="BU636" s="40" t="s">
        <v>142</v>
      </c>
      <c r="BV636" s="39" t="s">
        <v>143</v>
      </c>
      <c r="BW636" s="36">
        <v>16</v>
      </c>
      <c r="BX636" s="36" t="s">
        <v>178</v>
      </c>
      <c r="BY636" s="63" t="s">
        <v>272</v>
      </c>
      <c r="BZ636" s="39" t="s">
        <v>89</v>
      </c>
      <c r="CA636" s="40" t="s">
        <v>144</v>
      </c>
      <c r="CB636" s="40">
        <v>19</v>
      </c>
      <c r="CC636" s="40"/>
      <c r="CD636" s="40"/>
      <c r="CE636" s="40" t="s">
        <v>144</v>
      </c>
      <c r="CF636" s="40"/>
      <c r="CG636" s="40">
        <v>42</v>
      </c>
      <c r="CH636" s="40">
        <v>0</v>
      </c>
      <c r="CI636" s="24"/>
      <c r="CM636">
        <v>2</v>
      </c>
      <c r="CN636" s="40">
        <v>1</v>
      </c>
    </row>
    <row r="637" spans="1:92" x14ac:dyDescent="0.25">
      <c r="A637">
        <v>533</v>
      </c>
      <c r="B637" s="21">
        <v>43673</v>
      </c>
      <c r="C637">
        <v>255</v>
      </c>
      <c r="D637">
        <v>10</v>
      </c>
      <c r="E637" t="s">
        <v>312</v>
      </c>
      <c r="F637">
        <v>3</v>
      </c>
      <c r="G637">
        <v>2</v>
      </c>
      <c r="H637">
        <v>255</v>
      </c>
      <c r="I637" t="s">
        <v>356</v>
      </c>
      <c r="J637" s="22">
        <f>COUNTIF($A611:C$750,C637)</f>
        <v>6</v>
      </c>
      <c r="K637" s="23">
        <v>1</v>
      </c>
      <c r="L637">
        <f>--_xlfn.CONCAT(M637:P637)</f>
        <v>10</v>
      </c>
      <c r="M637" s="24">
        <v>1</v>
      </c>
      <c r="N637" s="24">
        <v>0</v>
      </c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  <c r="AI637" s="24"/>
      <c r="AJ637" s="25">
        <v>1</v>
      </c>
      <c r="AK637" s="26">
        <v>1</v>
      </c>
      <c r="AL637" s="27">
        <v>3</v>
      </c>
      <c r="AM637" s="27">
        <v>8</v>
      </c>
      <c r="AN637" s="28">
        <f t="shared" si="87"/>
        <v>38</v>
      </c>
      <c r="AO637" s="29">
        <v>1</v>
      </c>
      <c r="AP637" s="30">
        <v>1</v>
      </c>
      <c r="AQ637" s="27">
        <v>6</v>
      </c>
      <c r="AR637" s="31">
        <v>1</v>
      </c>
      <c r="AS637" s="29">
        <v>4</v>
      </c>
      <c r="AT637" s="30">
        <v>4</v>
      </c>
      <c r="AU637" s="25"/>
      <c r="AV637" s="27"/>
      <c r="AW637" s="31"/>
      <c r="AX637" s="29"/>
      <c r="AY637" s="32"/>
      <c r="AZ637" s="25"/>
      <c r="BA637" s="33"/>
      <c r="BB637" s="31"/>
      <c r="BC637" s="31"/>
      <c r="BD637" s="34"/>
      <c r="BE637" s="26"/>
      <c r="BF637" s="26"/>
      <c r="BG637" s="26"/>
      <c r="BH637" s="27"/>
      <c r="BI637" s="27"/>
      <c r="BJ637" s="28"/>
      <c r="BK637" s="32">
        <v>3</v>
      </c>
      <c r="BL637" s="32">
        <v>0</v>
      </c>
      <c r="BM637" s="35">
        <f t="shared" si="86"/>
        <v>30</v>
      </c>
      <c r="BN637" s="29">
        <v>2</v>
      </c>
      <c r="BO637" s="25"/>
      <c r="BP637" s="36">
        <v>0</v>
      </c>
      <c r="BQ637" s="36">
        <v>2</v>
      </c>
      <c r="BR637" s="36">
        <f>--_xlfn.CONCAT(BP637:BQ637)</f>
        <v>2</v>
      </c>
      <c r="BS637" s="38">
        <v>1</v>
      </c>
      <c r="BT637" s="38" t="s">
        <v>54</v>
      </c>
      <c r="BU637" t="s">
        <v>55</v>
      </c>
      <c r="BV637" s="24" t="s">
        <v>56</v>
      </c>
      <c r="BW637" s="24"/>
      <c r="BX637" s="24"/>
      <c r="BY637" s="24"/>
      <c r="BZ637" s="39" t="s">
        <v>57</v>
      </c>
      <c r="CA637" s="40">
        <v>5</v>
      </c>
      <c r="CB637" s="40">
        <v>5</v>
      </c>
      <c r="CC637" s="40"/>
      <c r="CD637" s="40"/>
      <c r="CE637" s="40">
        <v>5</v>
      </c>
      <c r="CF637" s="40"/>
      <c r="CG637" s="40">
        <v>34</v>
      </c>
      <c r="CH637" s="40">
        <v>13</v>
      </c>
      <c r="CI637" s="24"/>
      <c r="CL637" s="24"/>
      <c r="CM637">
        <v>2</v>
      </c>
      <c r="CN637" s="40">
        <v>1</v>
      </c>
    </row>
    <row r="638" spans="1:92" x14ac:dyDescent="0.25">
      <c r="A638">
        <v>546</v>
      </c>
      <c r="B638" s="21">
        <v>43674</v>
      </c>
      <c r="C638">
        <v>274</v>
      </c>
      <c r="D638">
        <v>13</v>
      </c>
      <c r="E638" t="s">
        <v>358</v>
      </c>
      <c r="F638">
        <v>3</v>
      </c>
      <c r="G638">
        <v>2</v>
      </c>
      <c r="H638">
        <v>274</v>
      </c>
      <c r="I638" t="s">
        <v>359</v>
      </c>
      <c r="J638" s="22">
        <f>COUNTIF($C$159:C754,C638)</f>
        <v>5</v>
      </c>
      <c r="K638" s="23">
        <v>2</v>
      </c>
      <c r="L638">
        <f>--_xlfn.CONCAT(M638:P638)</f>
        <v>13</v>
      </c>
      <c r="M638" s="24">
        <v>1</v>
      </c>
      <c r="N638" s="24">
        <v>3</v>
      </c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  <c r="AI638" s="24"/>
      <c r="AJ638" s="25">
        <v>1</v>
      </c>
      <c r="AK638" s="26">
        <v>1</v>
      </c>
      <c r="AL638" s="27">
        <v>0</v>
      </c>
      <c r="AM638" s="27">
        <v>3</v>
      </c>
      <c r="AN638" s="28">
        <f t="shared" si="87"/>
        <v>3</v>
      </c>
      <c r="AO638" s="29">
        <v>2</v>
      </c>
      <c r="AP638" s="30">
        <v>1</v>
      </c>
      <c r="AQ638" s="27">
        <v>4</v>
      </c>
      <c r="AR638" s="31">
        <v>1</v>
      </c>
      <c r="AS638" s="29">
        <v>4</v>
      </c>
      <c r="AT638" s="30">
        <v>4</v>
      </c>
      <c r="AU638" s="25"/>
      <c r="AV638" s="27"/>
      <c r="AW638" s="31"/>
      <c r="AX638" s="29"/>
      <c r="AY638" s="32"/>
      <c r="AZ638" s="25"/>
      <c r="BA638" s="33"/>
      <c r="BB638" s="31"/>
      <c r="BC638" s="31"/>
      <c r="BD638" s="34"/>
      <c r="BE638" s="26"/>
      <c r="BF638" s="26"/>
      <c r="BG638" s="26"/>
      <c r="BH638" s="27"/>
      <c r="BI638" s="27"/>
      <c r="BJ638" s="28"/>
      <c r="BK638" s="32">
        <v>3</v>
      </c>
      <c r="BL638" s="32">
        <v>0</v>
      </c>
      <c r="BM638" s="35">
        <f t="shared" si="86"/>
        <v>30</v>
      </c>
      <c r="BN638" s="29">
        <v>2</v>
      </c>
      <c r="BO638" s="25"/>
      <c r="BP638" s="36">
        <v>1</v>
      </c>
      <c r="BQ638" s="36">
        <v>6</v>
      </c>
      <c r="BR638" s="36">
        <f>--_xlfn.CONCAT(BP638:BQ638)</f>
        <v>16</v>
      </c>
      <c r="BS638" s="38">
        <v>9</v>
      </c>
      <c r="BT638" s="38" t="s">
        <v>86</v>
      </c>
      <c r="BU638" s="40" t="s">
        <v>127</v>
      </c>
      <c r="BV638" s="39" t="s">
        <v>128</v>
      </c>
      <c r="BW638" s="39"/>
      <c r="BX638" s="39"/>
      <c r="BY638" s="39"/>
      <c r="BZ638" s="39" t="s">
        <v>89</v>
      </c>
      <c r="CA638" s="40">
        <v>15</v>
      </c>
      <c r="CB638" s="40">
        <v>16</v>
      </c>
      <c r="CC638" s="40"/>
      <c r="CD638" s="40"/>
      <c r="CE638" s="40">
        <v>15</v>
      </c>
      <c r="CF638" s="40"/>
      <c r="CG638" s="40">
        <v>39</v>
      </c>
      <c r="CH638" s="40">
        <v>18</v>
      </c>
      <c r="CI638" s="24"/>
      <c r="CM638">
        <v>2</v>
      </c>
      <c r="CN638" s="40">
        <v>1</v>
      </c>
    </row>
    <row r="639" spans="1:92" x14ac:dyDescent="0.25">
      <c r="A639">
        <v>373</v>
      </c>
      <c r="B639" s="66">
        <v>43671</v>
      </c>
      <c r="C639">
        <v>217</v>
      </c>
      <c r="D639">
        <v>22</v>
      </c>
      <c r="E639" t="s">
        <v>274</v>
      </c>
      <c r="F639">
        <v>3</v>
      </c>
      <c r="G639">
        <v>2</v>
      </c>
      <c r="I639" t="s">
        <v>275</v>
      </c>
      <c r="J639" s="22">
        <f>COUNTIF($C$145:C754,C639)</f>
        <v>35</v>
      </c>
      <c r="K639" s="23"/>
      <c r="L639">
        <f>--_xlfn.CONCAT(M639:N639)</f>
        <v>22</v>
      </c>
      <c r="M639" s="24">
        <v>2</v>
      </c>
      <c r="N639" s="24">
        <v>2</v>
      </c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  <c r="AI639" s="24"/>
      <c r="AJ639" s="25">
        <v>1</v>
      </c>
      <c r="AK639" s="26">
        <v>2</v>
      </c>
      <c r="AL639" s="27">
        <v>0</v>
      </c>
      <c r="AM639" s="27">
        <v>5</v>
      </c>
      <c r="AN639" s="28">
        <f t="shared" si="87"/>
        <v>5</v>
      </c>
      <c r="AO639" s="29">
        <v>1</v>
      </c>
      <c r="AP639" s="30">
        <v>1</v>
      </c>
      <c r="AQ639" s="27">
        <v>1</v>
      </c>
      <c r="AR639" s="31">
        <v>1</v>
      </c>
      <c r="AS639" s="29">
        <v>3</v>
      </c>
      <c r="AT639" s="30">
        <v>3</v>
      </c>
      <c r="AU639" s="25"/>
      <c r="AV639" s="27"/>
      <c r="AW639" s="31"/>
      <c r="AX639" s="29"/>
      <c r="AY639" s="32"/>
      <c r="AZ639" s="25"/>
      <c r="BA639" s="33"/>
      <c r="BB639" s="31"/>
      <c r="BC639" s="31"/>
      <c r="BD639" s="34"/>
      <c r="BE639" s="26"/>
      <c r="BF639" s="26"/>
      <c r="BG639" s="26"/>
      <c r="BH639" s="27"/>
      <c r="BI639" s="27"/>
      <c r="BJ639" s="28"/>
      <c r="BK639" s="32">
        <v>3</v>
      </c>
      <c r="BL639" s="32">
        <v>0</v>
      </c>
      <c r="BM639" s="35">
        <f t="shared" si="86"/>
        <v>30</v>
      </c>
      <c r="BN639" s="29">
        <v>2</v>
      </c>
      <c r="BO639" s="25"/>
      <c r="BP639" s="36"/>
      <c r="BQ639" s="36"/>
      <c r="BR639" s="62">
        <v>34</v>
      </c>
      <c r="BS639" s="38" t="s">
        <v>107</v>
      </c>
      <c r="BT639" s="38" t="s">
        <v>60</v>
      </c>
      <c r="BU639" t="s">
        <v>101</v>
      </c>
      <c r="BV639" s="24" t="s">
        <v>102</v>
      </c>
      <c r="BW639" s="24"/>
      <c r="BX639" s="24"/>
      <c r="BY639" s="24"/>
      <c r="BZ639" s="39" t="s">
        <v>89</v>
      </c>
      <c r="CA639" s="40" t="s">
        <v>115</v>
      </c>
      <c r="CB639" s="40">
        <v>20</v>
      </c>
      <c r="CC639" s="40"/>
      <c r="CD639" s="40"/>
      <c r="CE639" s="40" t="s">
        <v>115</v>
      </c>
      <c r="CF639" s="40"/>
      <c r="CG639" s="40">
        <v>43</v>
      </c>
      <c r="CH639" s="40">
        <v>0</v>
      </c>
      <c r="CM639">
        <v>2</v>
      </c>
      <c r="CN639" s="40">
        <v>1</v>
      </c>
    </row>
    <row r="640" spans="1:92" x14ac:dyDescent="0.25">
      <c r="A640">
        <v>356</v>
      </c>
      <c r="B640" s="21">
        <v>43670</v>
      </c>
      <c r="C640">
        <v>216</v>
      </c>
      <c r="D640">
        <v>58</v>
      </c>
      <c r="E640" t="s">
        <v>351</v>
      </c>
      <c r="F640">
        <v>3</v>
      </c>
      <c r="G640">
        <v>2</v>
      </c>
      <c r="I640" t="s">
        <v>352</v>
      </c>
      <c r="J640" s="22">
        <f>COUNTIF($C$115:C754,C640)</f>
        <v>8</v>
      </c>
      <c r="K640" s="23"/>
      <c r="L640">
        <f>--_xlfn.CONCAT(M640:P640)</f>
        <v>58</v>
      </c>
      <c r="M640" s="24">
        <v>5</v>
      </c>
      <c r="N640" s="24">
        <v>8</v>
      </c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  <c r="AI640" s="24"/>
      <c r="AJ640" s="25">
        <v>1</v>
      </c>
      <c r="AK640" s="26">
        <v>1</v>
      </c>
      <c r="AL640" s="27">
        <v>0</v>
      </c>
      <c r="AM640" s="27">
        <v>3</v>
      </c>
      <c r="AN640" s="28">
        <f t="shared" si="87"/>
        <v>3</v>
      </c>
      <c r="AO640" s="29">
        <v>1</v>
      </c>
      <c r="AP640" s="30">
        <v>1</v>
      </c>
      <c r="AQ640" s="27">
        <v>1</v>
      </c>
      <c r="AR640" s="31">
        <v>1</v>
      </c>
      <c r="AS640" s="29">
        <v>6</v>
      </c>
      <c r="AT640" s="30">
        <v>6</v>
      </c>
      <c r="AU640" s="25"/>
      <c r="AV640" s="27"/>
      <c r="AW640" s="31"/>
      <c r="AX640" s="29"/>
      <c r="AY640" s="32"/>
      <c r="AZ640" s="25"/>
      <c r="BA640" s="33"/>
      <c r="BB640" s="31"/>
      <c r="BC640" s="31"/>
      <c r="BD640" s="34"/>
      <c r="BE640" s="26"/>
      <c r="BF640" s="26"/>
      <c r="BG640" s="26"/>
      <c r="BH640" s="27"/>
      <c r="BI640" s="27"/>
      <c r="BJ640" s="28"/>
      <c r="BK640" s="32">
        <v>3</v>
      </c>
      <c r="BL640" s="32">
        <v>0</v>
      </c>
      <c r="BM640" s="35">
        <f t="shared" si="86"/>
        <v>30</v>
      </c>
      <c r="BN640" s="29">
        <v>2</v>
      </c>
      <c r="BO640" s="25"/>
      <c r="BP640" s="36"/>
      <c r="BQ640" s="36"/>
      <c r="BR640" s="62">
        <v>31</v>
      </c>
      <c r="BS640" s="27" t="s">
        <v>186</v>
      </c>
      <c r="BT640" s="38" t="s">
        <v>54</v>
      </c>
      <c r="BU640" t="s">
        <v>101</v>
      </c>
      <c r="BV640" s="24" t="s">
        <v>102</v>
      </c>
      <c r="BW640" s="24"/>
      <c r="BX640" s="24"/>
      <c r="BY640" s="24"/>
      <c r="BZ640" s="39" t="s">
        <v>83</v>
      </c>
      <c r="CA640" s="40">
        <v>3</v>
      </c>
      <c r="CB640" s="40">
        <v>3</v>
      </c>
      <c r="CC640" s="40"/>
      <c r="CD640" s="40"/>
      <c r="CE640" s="40">
        <v>3</v>
      </c>
      <c r="CF640" s="40"/>
      <c r="CG640" s="40">
        <v>32</v>
      </c>
      <c r="CH640" s="40">
        <v>13</v>
      </c>
      <c r="CL640" s="24"/>
      <c r="CM640">
        <v>2</v>
      </c>
      <c r="CN640" s="40">
        <v>1</v>
      </c>
    </row>
    <row r="641" spans="1:92" x14ac:dyDescent="0.25">
      <c r="A641">
        <v>313</v>
      </c>
      <c r="B641" s="21">
        <v>43669</v>
      </c>
      <c r="C641">
        <v>195</v>
      </c>
      <c r="D641">
        <v>19</v>
      </c>
      <c r="E641" t="s">
        <v>353</v>
      </c>
      <c r="F641">
        <v>3</v>
      </c>
      <c r="G641">
        <v>2</v>
      </c>
      <c r="I641" t="s">
        <v>354</v>
      </c>
      <c r="J641" s="22">
        <f>COUNTIF($C$183:C754,C641)</f>
        <v>22</v>
      </c>
      <c r="K641" s="23"/>
      <c r="L641">
        <f>--_xlfn.CONCAT(M641:O641)</f>
        <v>19</v>
      </c>
      <c r="M641" s="24">
        <v>1</v>
      </c>
      <c r="N641" s="24">
        <v>9</v>
      </c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  <c r="AI641" s="24"/>
      <c r="AJ641" s="25">
        <v>1</v>
      </c>
      <c r="AK641" s="26">
        <v>2</v>
      </c>
      <c r="AL641" s="27">
        <v>0</v>
      </c>
      <c r="AM641" s="27">
        <v>8</v>
      </c>
      <c r="AN641" s="28">
        <f t="shared" si="87"/>
        <v>8</v>
      </c>
      <c r="AO641" s="29">
        <v>2</v>
      </c>
      <c r="AP641" s="30">
        <v>1</v>
      </c>
      <c r="AQ641" s="27">
        <v>7</v>
      </c>
      <c r="AR641" s="31">
        <v>1</v>
      </c>
      <c r="AS641" s="29">
        <v>2</v>
      </c>
      <c r="AT641" s="30">
        <v>2</v>
      </c>
      <c r="AU641" s="25"/>
      <c r="AV641" s="27"/>
      <c r="AW641" s="31"/>
      <c r="AX641" s="29"/>
      <c r="AY641" s="32"/>
      <c r="AZ641" s="25"/>
      <c r="BA641" s="33"/>
      <c r="BB641" s="31"/>
      <c r="BC641" s="31"/>
      <c r="BD641" s="34"/>
      <c r="BE641" s="26"/>
      <c r="BF641" s="26"/>
      <c r="BG641" s="26"/>
      <c r="BH641" s="27"/>
      <c r="BI641" s="27"/>
      <c r="BJ641" s="28"/>
      <c r="BK641" s="32">
        <v>3</v>
      </c>
      <c r="BL641" s="32">
        <v>0</v>
      </c>
      <c r="BM641" s="35">
        <f t="shared" si="86"/>
        <v>30</v>
      </c>
      <c r="BN641" s="29">
        <v>2</v>
      </c>
      <c r="BO641" s="25"/>
      <c r="BP641" s="36"/>
      <c r="BQ641" s="36"/>
      <c r="BR641" s="62">
        <v>35</v>
      </c>
      <c r="BS641" s="27">
        <v>14</v>
      </c>
      <c r="BT641" s="24"/>
      <c r="BU641" t="s">
        <v>113</v>
      </c>
      <c r="BV641" s="24" t="s">
        <v>114</v>
      </c>
      <c r="BW641" s="24"/>
      <c r="BX641" s="24"/>
      <c r="BY641" s="24"/>
      <c r="BZ641" s="39" t="s">
        <v>89</v>
      </c>
      <c r="CA641" s="40" t="s">
        <v>115</v>
      </c>
      <c r="CB641" s="40">
        <v>20</v>
      </c>
      <c r="CC641" s="40"/>
      <c r="CD641" s="40"/>
      <c r="CE641" s="40" t="s">
        <v>115</v>
      </c>
      <c r="CF641" s="40"/>
      <c r="CG641" s="40">
        <v>43</v>
      </c>
      <c r="CH641" s="40">
        <v>0</v>
      </c>
      <c r="CM641">
        <v>2</v>
      </c>
      <c r="CN641" s="40">
        <v>1</v>
      </c>
    </row>
    <row r="642" spans="1:92" x14ac:dyDescent="0.25">
      <c r="A642">
        <v>323</v>
      </c>
      <c r="B642" s="21">
        <v>43669</v>
      </c>
      <c r="C642">
        <v>195</v>
      </c>
      <c r="D642">
        <v>65</v>
      </c>
      <c r="E642" t="s">
        <v>353</v>
      </c>
      <c r="F642">
        <v>3</v>
      </c>
      <c r="G642">
        <v>2</v>
      </c>
      <c r="I642" t="s">
        <v>354</v>
      </c>
      <c r="J642" s="22">
        <f>COUNTIF($A$18:C709,C642)</f>
        <v>10</v>
      </c>
      <c r="K642" s="23"/>
      <c r="L642">
        <f>--_xlfn.CONCAT(M642:O642)</f>
        <v>65</v>
      </c>
      <c r="M642" s="24">
        <v>6</v>
      </c>
      <c r="N642" s="24">
        <v>5</v>
      </c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4"/>
      <c r="AJ642" s="25">
        <v>5</v>
      </c>
      <c r="AK642" s="26"/>
      <c r="AL642" s="27"/>
      <c r="AM642" s="27"/>
      <c r="AN642" s="28"/>
      <c r="AO642" s="29"/>
      <c r="AP642" s="30">
        <v>1</v>
      </c>
      <c r="AQ642" s="27">
        <v>6</v>
      </c>
      <c r="AR642" s="31">
        <v>1</v>
      </c>
      <c r="AS642" s="29">
        <v>2</v>
      </c>
      <c r="AT642" s="30">
        <v>2</v>
      </c>
      <c r="AU642" s="25"/>
      <c r="AV642" s="27"/>
      <c r="AW642" s="31"/>
      <c r="AX642" s="29"/>
      <c r="AY642" s="32"/>
      <c r="AZ642" s="25"/>
      <c r="BA642" s="33"/>
      <c r="BB642" s="31"/>
      <c r="BC642" s="31"/>
      <c r="BD642" s="34"/>
      <c r="BE642" s="26"/>
      <c r="BF642" s="26"/>
      <c r="BG642" s="26"/>
      <c r="BH642" s="27"/>
      <c r="BI642" s="27"/>
      <c r="BJ642" s="28"/>
      <c r="BK642" s="32">
        <v>3</v>
      </c>
      <c r="BL642" s="32">
        <v>0</v>
      </c>
      <c r="BM642" s="35">
        <f t="shared" si="86"/>
        <v>30</v>
      </c>
      <c r="BN642" s="29">
        <v>2</v>
      </c>
      <c r="BO642" s="25"/>
      <c r="BP642" s="36"/>
      <c r="BQ642" s="36"/>
      <c r="BR642" s="48">
        <v>31</v>
      </c>
      <c r="BS642" s="38">
        <v>1</v>
      </c>
      <c r="BT642" s="38" t="s">
        <v>54</v>
      </c>
      <c r="BU642" s="40" t="s">
        <v>165</v>
      </c>
      <c r="BV642" s="24" t="s">
        <v>166</v>
      </c>
      <c r="BW642" s="24"/>
      <c r="BX642" s="24"/>
      <c r="BY642" s="24"/>
      <c r="BZ642" s="39" t="s">
        <v>57</v>
      </c>
      <c r="CA642" s="40">
        <v>5</v>
      </c>
      <c r="CB642" s="40">
        <v>5</v>
      </c>
      <c r="CC642" s="40"/>
      <c r="CD642" s="40"/>
      <c r="CE642" s="40">
        <v>5</v>
      </c>
      <c r="CF642" s="40"/>
      <c r="CG642" s="40">
        <v>34</v>
      </c>
      <c r="CH642" s="40">
        <v>13</v>
      </c>
      <c r="CI642" s="24"/>
      <c r="CL642" s="24"/>
      <c r="CM642">
        <v>2</v>
      </c>
      <c r="CN642" s="40">
        <v>1</v>
      </c>
    </row>
    <row r="643" spans="1:92" x14ac:dyDescent="0.25">
      <c r="A643">
        <v>312</v>
      </c>
      <c r="B643" s="60">
        <v>43669</v>
      </c>
      <c r="C643" s="24">
        <v>195</v>
      </c>
      <c r="D643" s="24">
        <v>19</v>
      </c>
      <c r="E643" t="s">
        <v>353</v>
      </c>
      <c r="F643">
        <v>3</v>
      </c>
      <c r="G643">
        <v>2</v>
      </c>
      <c r="H643" s="24">
        <v>195</v>
      </c>
      <c r="I643" s="24" t="s">
        <v>354</v>
      </c>
      <c r="J643" s="61">
        <f>COUNTIF($C$13:C666,C643)</f>
        <v>9</v>
      </c>
      <c r="K643" s="61">
        <v>1</v>
      </c>
      <c r="L643" s="24">
        <f>--_xlfn.CONCAT(M643:O643)</f>
        <v>19</v>
      </c>
      <c r="M643" s="24">
        <v>1</v>
      </c>
      <c r="N643" s="24">
        <v>9</v>
      </c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  <c r="AI643" s="24"/>
      <c r="AJ643" s="25">
        <v>1</v>
      </c>
      <c r="AK643" s="26">
        <v>1</v>
      </c>
      <c r="AL643" s="27">
        <v>0</v>
      </c>
      <c r="AM643" s="27">
        <v>7</v>
      </c>
      <c r="AN643" s="28">
        <f>--_xlfn.CONCAT(AL643:AM643)</f>
        <v>7</v>
      </c>
      <c r="AO643" s="29">
        <v>3</v>
      </c>
      <c r="AP643" s="30">
        <v>1</v>
      </c>
      <c r="AQ643" s="27">
        <v>1</v>
      </c>
      <c r="AR643" s="31">
        <v>1</v>
      </c>
      <c r="AS643" s="29">
        <v>3</v>
      </c>
      <c r="AT643" s="30">
        <v>6</v>
      </c>
      <c r="AU643" s="25"/>
      <c r="AV643" s="27"/>
      <c r="AW643" s="31"/>
      <c r="AX643" s="29"/>
      <c r="AY643" s="32"/>
      <c r="AZ643" s="25"/>
      <c r="BA643" s="33">
        <v>3</v>
      </c>
      <c r="BB643" s="31">
        <v>0</v>
      </c>
      <c r="BC643" s="31">
        <v>4</v>
      </c>
      <c r="BD643" s="34">
        <f>--_xlfn.CONCAT(BB643:BC643)</f>
        <v>4</v>
      </c>
      <c r="BE643" s="26"/>
      <c r="BF643" s="26"/>
      <c r="BG643" s="26"/>
      <c r="BH643" s="27"/>
      <c r="BI643" s="27"/>
      <c r="BJ643" s="28"/>
      <c r="BK643" s="32">
        <v>3</v>
      </c>
      <c r="BL643" s="32">
        <v>0</v>
      </c>
      <c r="BM643" s="35">
        <f t="shared" si="86"/>
        <v>30</v>
      </c>
      <c r="BN643" s="29">
        <v>2</v>
      </c>
      <c r="BO643" s="25"/>
      <c r="BP643" s="36"/>
      <c r="BQ643" s="36"/>
      <c r="BR643" s="48">
        <v>34</v>
      </c>
      <c r="BS643" s="24"/>
      <c r="BT643" s="24"/>
      <c r="BU643" t="s">
        <v>117</v>
      </c>
      <c r="BV643" s="24" t="s">
        <v>118</v>
      </c>
      <c r="BW643" s="31">
        <v>4</v>
      </c>
      <c r="BX643" s="51" t="s">
        <v>110</v>
      </c>
      <c r="BY643" s="58" t="s">
        <v>225</v>
      </c>
      <c r="BZ643" s="39" t="s">
        <v>129</v>
      </c>
      <c r="CA643" s="40">
        <v>13</v>
      </c>
      <c r="CB643" s="40">
        <v>13</v>
      </c>
      <c r="CC643" s="40"/>
      <c r="CD643" s="40"/>
      <c r="CE643" s="40">
        <v>13</v>
      </c>
      <c r="CF643" s="40"/>
      <c r="CG643" s="40">
        <v>37</v>
      </c>
      <c r="CH643" s="40">
        <v>17</v>
      </c>
      <c r="CI643" s="24"/>
      <c r="CJ643" s="24"/>
      <c r="CK643" t="s">
        <v>130</v>
      </c>
      <c r="CM643">
        <v>2</v>
      </c>
      <c r="CN643" s="40">
        <v>1</v>
      </c>
    </row>
    <row r="644" spans="1:92" x14ac:dyDescent="0.25">
      <c r="A644">
        <v>397</v>
      </c>
      <c r="B644" s="66">
        <v>43671</v>
      </c>
      <c r="C644">
        <v>224</v>
      </c>
      <c r="D644">
        <v>10</v>
      </c>
      <c r="E644" t="s">
        <v>274</v>
      </c>
      <c r="F644">
        <v>3</v>
      </c>
      <c r="G644">
        <v>2</v>
      </c>
      <c r="I644" t="s">
        <v>348</v>
      </c>
      <c r="J644" s="22">
        <f>COUNTIF($C$167:C754,C644)</f>
        <v>10</v>
      </c>
      <c r="K644" s="23"/>
      <c r="L644">
        <f>--_xlfn.CONCAT(M644:N644)</f>
        <v>10</v>
      </c>
      <c r="M644" s="24">
        <v>1</v>
      </c>
      <c r="N644" s="24">
        <v>0</v>
      </c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  <c r="AI644" s="24"/>
      <c r="AJ644" s="25">
        <v>1</v>
      </c>
      <c r="AK644" s="26">
        <v>2</v>
      </c>
      <c r="AL644" s="27">
        <v>0</v>
      </c>
      <c r="AM644" s="27">
        <v>8</v>
      </c>
      <c r="AN644" s="28">
        <f>--_xlfn.CONCAT(AL644:AM644)</f>
        <v>8</v>
      </c>
      <c r="AO644" s="29">
        <v>2</v>
      </c>
      <c r="AP644" s="30">
        <v>1</v>
      </c>
      <c r="AQ644" s="27">
        <v>1</v>
      </c>
      <c r="AR644" s="31">
        <v>1</v>
      </c>
      <c r="AS644" s="29">
        <v>3</v>
      </c>
      <c r="AT644" s="30">
        <v>3</v>
      </c>
      <c r="AU644" s="25"/>
      <c r="AV644" s="27"/>
      <c r="AW644" s="31"/>
      <c r="AX644" s="29"/>
      <c r="AY644" s="32"/>
      <c r="AZ644" s="25">
        <v>1</v>
      </c>
      <c r="BA644" s="33"/>
      <c r="BB644" s="31"/>
      <c r="BC644" s="31"/>
      <c r="BD644" s="34"/>
      <c r="BE644" s="26"/>
      <c r="BF644" s="26"/>
      <c r="BG644" s="26"/>
      <c r="BH644" s="27"/>
      <c r="BI644" s="27"/>
      <c r="BJ644" s="28"/>
      <c r="BK644" s="32">
        <v>3</v>
      </c>
      <c r="BL644" s="32">
        <v>4</v>
      </c>
      <c r="BM644" s="35">
        <f t="shared" si="86"/>
        <v>34</v>
      </c>
      <c r="BN644" s="29">
        <v>2</v>
      </c>
      <c r="BO644" s="25"/>
      <c r="BP644" s="36"/>
      <c r="BQ644" s="36"/>
      <c r="BR644" s="62">
        <v>35</v>
      </c>
      <c r="BS644" s="27">
        <v>14</v>
      </c>
      <c r="BT644" s="24"/>
      <c r="BU644" t="s">
        <v>113</v>
      </c>
      <c r="BV644" s="24" t="s">
        <v>114</v>
      </c>
      <c r="BW644" s="24"/>
      <c r="BX644" s="24"/>
      <c r="BY644" s="24"/>
      <c r="BZ644" s="39" t="s">
        <v>89</v>
      </c>
      <c r="CA644" s="40" t="s">
        <v>115</v>
      </c>
      <c r="CB644" s="40">
        <v>20</v>
      </c>
      <c r="CC644" s="40"/>
      <c r="CD644" s="40"/>
      <c r="CE644" s="40" t="s">
        <v>115</v>
      </c>
      <c r="CF644" s="40"/>
      <c r="CG644" s="40">
        <v>43</v>
      </c>
      <c r="CH644" s="40">
        <v>0</v>
      </c>
      <c r="CM644">
        <v>2</v>
      </c>
      <c r="CN644" s="40">
        <v>2</v>
      </c>
    </row>
    <row r="645" spans="1:92" x14ac:dyDescent="0.25">
      <c r="A645">
        <v>547</v>
      </c>
      <c r="B645" s="21">
        <v>43674</v>
      </c>
      <c r="C645">
        <v>274</v>
      </c>
      <c r="D645">
        <v>13</v>
      </c>
      <c r="E645" t="s">
        <v>358</v>
      </c>
      <c r="F645">
        <v>3</v>
      </c>
      <c r="G645">
        <v>2</v>
      </c>
      <c r="I645" t="s">
        <v>359</v>
      </c>
      <c r="J645" s="22">
        <f>COUNTIF($C$160:C754,C645)</f>
        <v>5</v>
      </c>
      <c r="K645" s="23"/>
      <c r="L645">
        <f>--_xlfn.CONCAT(M645:P645)</f>
        <v>13</v>
      </c>
      <c r="M645" s="24">
        <v>1</v>
      </c>
      <c r="N645" s="24">
        <v>3</v>
      </c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  <c r="AI645" s="24"/>
      <c r="AJ645" s="25">
        <v>1</v>
      </c>
      <c r="AK645" s="26">
        <v>1</v>
      </c>
      <c r="AL645" s="27">
        <v>0</v>
      </c>
      <c r="AM645" s="27">
        <v>3</v>
      </c>
      <c r="AN645" s="28">
        <f>--_xlfn.CONCAT(AL645:AM645)</f>
        <v>3</v>
      </c>
      <c r="AO645" s="29">
        <v>2</v>
      </c>
      <c r="AP645" s="30">
        <v>1</v>
      </c>
      <c r="AQ645" s="27">
        <v>5</v>
      </c>
      <c r="AR645" s="31">
        <v>6</v>
      </c>
      <c r="AS645" s="29">
        <v>5</v>
      </c>
      <c r="AT645" s="30">
        <v>1</v>
      </c>
      <c r="AU645" s="25"/>
      <c r="AV645" s="27"/>
      <c r="AW645" s="31"/>
      <c r="AX645" s="29"/>
      <c r="AY645" s="32"/>
      <c r="AZ645" s="25"/>
      <c r="BA645" s="33"/>
      <c r="BB645" s="31"/>
      <c r="BC645" s="31"/>
      <c r="BD645" s="34"/>
      <c r="BE645" s="26"/>
      <c r="BF645" s="26"/>
      <c r="BG645" s="26"/>
      <c r="BH645" s="27"/>
      <c r="BI645" s="27"/>
      <c r="BJ645" s="28"/>
      <c r="BK645" s="32">
        <v>3</v>
      </c>
      <c r="BL645" s="32">
        <v>5</v>
      </c>
      <c r="BM645" s="35">
        <f t="shared" si="86"/>
        <v>35</v>
      </c>
      <c r="BN645" s="29">
        <v>2</v>
      </c>
      <c r="BO645" s="25"/>
      <c r="BP645" s="36">
        <v>1</v>
      </c>
      <c r="BQ645" s="36">
        <v>6</v>
      </c>
      <c r="BR645" s="36">
        <f>--_xlfn.CONCAT(BP645:BQ645)</f>
        <v>16</v>
      </c>
      <c r="BS645" s="38">
        <v>9</v>
      </c>
      <c r="BT645" s="38" t="s">
        <v>86</v>
      </c>
      <c r="BU645" s="40" t="s">
        <v>127</v>
      </c>
      <c r="BV645" s="39" t="s">
        <v>128</v>
      </c>
      <c r="BW645" s="39"/>
      <c r="BX645" s="39"/>
      <c r="BY645" s="39"/>
      <c r="BZ645" s="39" t="s">
        <v>89</v>
      </c>
      <c r="CA645" s="40">
        <v>15</v>
      </c>
      <c r="CB645" s="40">
        <v>16</v>
      </c>
      <c r="CC645" s="40"/>
      <c r="CD645" s="40"/>
      <c r="CE645" s="40">
        <v>15</v>
      </c>
      <c r="CF645" s="40"/>
      <c r="CG645" s="40">
        <v>39</v>
      </c>
      <c r="CH645" s="40">
        <v>18</v>
      </c>
      <c r="CI645" s="24"/>
      <c r="CM645">
        <v>2</v>
      </c>
      <c r="CN645" s="40">
        <v>1</v>
      </c>
    </row>
    <row r="646" spans="1:92" x14ac:dyDescent="0.25">
      <c r="A646">
        <v>386</v>
      </c>
      <c r="B646" s="66">
        <v>43671</v>
      </c>
      <c r="C646">
        <v>217</v>
      </c>
      <c r="D646">
        <v>50</v>
      </c>
      <c r="E646" t="s">
        <v>274</v>
      </c>
      <c r="F646">
        <v>3</v>
      </c>
      <c r="G646">
        <v>2</v>
      </c>
      <c r="I646" t="s">
        <v>275</v>
      </c>
      <c r="J646" s="22">
        <f>COUNTIF($C$131:C754,C646)</f>
        <v>35</v>
      </c>
      <c r="K646" s="23"/>
      <c r="L646">
        <f>--_xlfn.CONCAT(M646:N646)</f>
        <v>50</v>
      </c>
      <c r="M646" s="24">
        <v>5</v>
      </c>
      <c r="N646" s="24">
        <v>0</v>
      </c>
      <c r="O646" s="24"/>
      <c r="P646" s="24"/>
      <c r="Q646" s="24" t="s">
        <v>366</v>
      </c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  <c r="AI646" s="24"/>
      <c r="AJ646" s="25">
        <v>1</v>
      </c>
      <c r="AK646" s="26">
        <v>1</v>
      </c>
      <c r="AL646" s="27"/>
      <c r="AM646" s="27"/>
      <c r="AN646" s="28"/>
      <c r="AO646" s="29">
        <v>1</v>
      </c>
      <c r="AP646" s="30">
        <v>1</v>
      </c>
      <c r="AQ646" s="27">
        <v>4</v>
      </c>
      <c r="AR646" s="31">
        <v>6</v>
      </c>
      <c r="AS646" s="29">
        <v>6</v>
      </c>
      <c r="AT646" s="30">
        <v>6</v>
      </c>
      <c r="AU646" s="25"/>
      <c r="AV646" s="27"/>
      <c r="AW646" s="31"/>
      <c r="AX646" s="29">
        <v>3</v>
      </c>
      <c r="AY646" s="32"/>
      <c r="AZ646" s="25"/>
      <c r="BA646" s="33">
        <v>3</v>
      </c>
      <c r="BB646" s="31">
        <v>0</v>
      </c>
      <c r="BC646" s="31">
        <v>6</v>
      </c>
      <c r="BD646" s="34">
        <f>--_xlfn.CONCAT(BB646:BC646)</f>
        <v>6</v>
      </c>
      <c r="BE646" s="26"/>
      <c r="BF646" s="26"/>
      <c r="BG646" s="26"/>
      <c r="BH646" s="27"/>
      <c r="BI646" s="27"/>
      <c r="BJ646" s="28"/>
      <c r="BK646" s="32">
        <v>3</v>
      </c>
      <c r="BL646" s="32">
        <v>5</v>
      </c>
      <c r="BM646" s="35">
        <f t="shared" si="86"/>
        <v>35</v>
      </c>
      <c r="BN646" s="29">
        <v>2</v>
      </c>
      <c r="BO646" s="25"/>
      <c r="BP646" s="36"/>
      <c r="BQ646" s="36"/>
      <c r="BR646" s="48">
        <v>34</v>
      </c>
      <c r="BS646" s="38" t="s">
        <v>238</v>
      </c>
      <c r="BT646" s="38" t="s">
        <v>60</v>
      </c>
      <c r="BU646" s="40" t="s">
        <v>239</v>
      </c>
      <c r="BV646" s="39" t="s">
        <v>240</v>
      </c>
      <c r="BW646" s="36">
        <v>6</v>
      </c>
      <c r="BX646" s="36" t="s">
        <v>178</v>
      </c>
      <c r="BY646" s="63" t="s">
        <v>273</v>
      </c>
      <c r="BZ646" s="39" t="s">
        <v>89</v>
      </c>
      <c r="CA646" s="40" t="s">
        <v>367</v>
      </c>
      <c r="CB646" s="40">
        <v>18</v>
      </c>
      <c r="CC646" s="40"/>
      <c r="CD646" s="40"/>
      <c r="CE646" s="40" t="s">
        <v>367</v>
      </c>
      <c r="CF646" s="40"/>
      <c r="CG646" s="40">
        <v>41</v>
      </c>
      <c r="CH646" s="40">
        <v>0</v>
      </c>
      <c r="CI646" s="24"/>
      <c r="CM646">
        <v>2</v>
      </c>
      <c r="CN646" s="40">
        <v>1</v>
      </c>
    </row>
    <row r="647" spans="1:92" x14ac:dyDescent="0.25">
      <c r="A647">
        <v>381</v>
      </c>
      <c r="B647" s="21">
        <v>43671</v>
      </c>
      <c r="C647">
        <v>217</v>
      </c>
      <c r="D647">
        <v>36</v>
      </c>
      <c r="E647" t="s">
        <v>274</v>
      </c>
      <c r="F647">
        <v>3</v>
      </c>
      <c r="G647">
        <v>2</v>
      </c>
      <c r="I647" t="s">
        <v>275</v>
      </c>
      <c r="J647" s="22">
        <f>COUNTIF($C$126:C754,C647)</f>
        <v>35</v>
      </c>
      <c r="K647" s="23"/>
      <c r="L647">
        <f>--_xlfn.CONCAT(M647:N647)</f>
        <v>36</v>
      </c>
      <c r="M647" s="24">
        <v>3</v>
      </c>
      <c r="N647" s="24">
        <v>6</v>
      </c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  <c r="AI647" s="24"/>
      <c r="AJ647" s="25">
        <v>1</v>
      </c>
      <c r="AK647" s="26">
        <v>1</v>
      </c>
      <c r="AL647" s="27">
        <v>3</v>
      </c>
      <c r="AM647" s="27">
        <v>1</v>
      </c>
      <c r="AN647" s="28">
        <f t="shared" ref="AN647:AN656" si="88">--_xlfn.CONCAT(AL647:AM647)</f>
        <v>31</v>
      </c>
      <c r="AO647" s="29">
        <v>3</v>
      </c>
      <c r="AP647" s="30">
        <v>1</v>
      </c>
      <c r="AQ647" s="27">
        <v>6</v>
      </c>
      <c r="AR647" s="31">
        <v>1</v>
      </c>
      <c r="AS647" s="29">
        <v>3</v>
      </c>
      <c r="AT647" s="30">
        <v>4</v>
      </c>
      <c r="AU647" s="25">
        <v>1</v>
      </c>
      <c r="AV647" s="27"/>
      <c r="AW647" s="31"/>
      <c r="AX647" s="29"/>
      <c r="AY647" s="32"/>
      <c r="AZ647" s="25">
        <v>1</v>
      </c>
      <c r="BA647" s="33"/>
      <c r="BB647" s="31"/>
      <c r="BC647" s="31"/>
      <c r="BD647" s="34"/>
      <c r="BE647" s="26"/>
      <c r="BF647" s="26"/>
      <c r="BG647" s="26"/>
      <c r="BH647" s="27"/>
      <c r="BI647" s="27"/>
      <c r="BJ647" s="28"/>
      <c r="BK647" s="32">
        <v>3</v>
      </c>
      <c r="BL647" s="32">
        <v>5</v>
      </c>
      <c r="BM647" s="35">
        <f t="shared" si="86"/>
        <v>35</v>
      </c>
      <c r="BN647" s="29">
        <v>2</v>
      </c>
      <c r="BO647" s="25"/>
      <c r="BP647" s="36"/>
      <c r="BQ647" s="36"/>
      <c r="BR647" s="62">
        <v>36</v>
      </c>
      <c r="BS647" s="27">
        <v>13</v>
      </c>
      <c r="BT647" s="24"/>
      <c r="BU647" t="s">
        <v>113</v>
      </c>
      <c r="BV647" s="24" t="s">
        <v>114</v>
      </c>
      <c r="BW647" s="24"/>
      <c r="BX647" s="24"/>
      <c r="BY647" s="24"/>
      <c r="BZ647" s="39" t="s">
        <v>89</v>
      </c>
      <c r="CA647" s="40" t="s">
        <v>115</v>
      </c>
      <c r="CB647" s="40">
        <v>20</v>
      </c>
      <c r="CC647" s="40"/>
      <c r="CD647" s="40"/>
      <c r="CE647" s="40" t="s">
        <v>115</v>
      </c>
      <c r="CF647" s="40"/>
      <c r="CG647" s="40">
        <v>43</v>
      </c>
      <c r="CH647" s="40">
        <v>0</v>
      </c>
      <c r="CM647">
        <v>2</v>
      </c>
      <c r="CN647" s="40">
        <v>1</v>
      </c>
    </row>
    <row r="648" spans="1:92" x14ac:dyDescent="0.25">
      <c r="A648">
        <v>414</v>
      </c>
      <c r="B648" s="21">
        <v>43671</v>
      </c>
      <c r="C648">
        <v>228</v>
      </c>
      <c r="D648">
        <v>6</v>
      </c>
      <c r="E648" t="s">
        <v>274</v>
      </c>
      <c r="F648">
        <v>3</v>
      </c>
      <c r="G648">
        <v>2</v>
      </c>
      <c r="H648">
        <v>228</v>
      </c>
      <c r="I648" t="s">
        <v>368</v>
      </c>
      <c r="J648" s="22">
        <f>COUNTIF($C$166:C754,C648)</f>
        <v>2</v>
      </c>
      <c r="K648" s="23">
        <v>2</v>
      </c>
      <c r="L648">
        <f>--_xlfn.CONCAT(M648:N648)</f>
        <v>6</v>
      </c>
      <c r="M648" s="24">
        <v>0</v>
      </c>
      <c r="N648" s="24">
        <v>6</v>
      </c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  <c r="AI648" s="24"/>
      <c r="AJ648" s="25">
        <v>1</v>
      </c>
      <c r="AK648" s="26">
        <v>1</v>
      </c>
      <c r="AL648" s="27">
        <v>3</v>
      </c>
      <c r="AM648" s="27">
        <v>2</v>
      </c>
      <c r="AN648" s="28">
        <f t="shared" si="88"/>
        <v>32</v>
      </c>
      <c r="AO648" s="29">
        <v>3</v>
      </c>
      <c r="AP648" s="30">
        <v>1</v>
      </c>
      <c r="AQ648" s="27">
        <v>6</v>
      </c>
      <c r="AR648" s="31">
        <v>1</v>
      </c>
      <c r="AS648" s="29">
        <v>3</v>
      </c>
      <c r="AT648" s="30">
        <v>4</v>
      </c>
      <c r="AU648" s="25"/>
      <c r="AV648" s="27"/>
      <c r="AW648" s="31"/>
      <c r="AX648" s="29"/>
      <c r="AY648" s="32"/>
      <c r="AZ648" s="25">
        <v>1</v>
      </c>
      <c r="BA648" s="33"/>
      <c r="BB648" s="31"/>
      <c r="BC648" s="31"/>
      <c r="BD648" s="34"/>
      <c r="BE648" s="26"/>
      <c r="BF648" s="26"/>
      <c r="BG648" s="26"/>
      <c r="BH648" s="27"/>
      <c r="BI648" s="27"/>
      <c r="BJ648" s="28"/>
      <c r="BK648" s="32">
        <v>3</v>
      </c>
      <c r="BL648" s="32">
        <v>6</v>
      </c>
      <c r="BM648" s="35">
        <f t="shared" si="86"/>
        <v>36</v>
      </c>
      <c r="BN648" s="29">
        <v>2</v>
      </c>
      <c r="BO648" s="25"/>
      <c r="BP648" s="36"/>
      <c r="BQ648" s="36"/>
      <c r="BR648" s="62">
        <v>36</v>
      </c>
      <c r="BS648" s="27">
        <v>13</v>
      </c>
      <c r="BT648" s="24"/>
      <c r="BU648" t="s">
        <v>113</v>
      </c>
      <c r="BV648" s="24" t="s">
        <v>114</v>
      </c>
      <c r="BW648" s="24"/>
      <c r="BX648" s="24"/>
      <c r="BY648" s="24"/>
      <c r="BZ648" s="39" t="s">
        <v>89</v>
      </c>
      <c r="CA648" s="40" t="s">
        <v>115</v>
      </c>
      <c r="CB648" s="40">
        <v>20</v>
      </c>
      <c r="CC648" s="40"/>
      <c r="CD648" s="40"/>
      <c r="CE648" s="40" t="s">
        <v>115</v>
      </c>
      <c r="CF648" s="40"/>
      <c r="CG648" s="40">
        <v>43</v>
      </c>
      <c r="CH648" s="40">
        <v>0</v>
      </c>
      <c r="CM648">
        <v>2</v>
      </c>
      <c r="CN648" s="40">
        <v>2</v>
      </c>
    </row>
    <row r="649" spans="1:92" x14ac:dyDescent="0.25">
      <c r="A649">
        <v>357</v>
      </c>
      <c r="B649" s="21">
        <v>43670</v>
      </c>
      <c r="C649">
        <v>216</v>
      </c>
      <c r="D649">
        <v>74</v>
      </c>
      <c r="E649" t="s">
        <v>351</v>
      </c>
      <c r="F649">
        <v>3</v>
      </c>
      <c r="G649">
        <v>2</v>
      </c>
      <c r="H649">
        <v>216</v>
      </c>
      <c r="I649" t="s">
        <v>352</v>
      </c>
      <c r="J649" s="22">
        <f>COUNTIF($C$173:C754,C649)</f>
        <v>8</v>
      </c>
      <c r="K649" s="23">
        <v>4</v>
      </c>
      <c r="L649">
        <f>--_xlfn.CONCAT(M649:P649)</f>
        <v>74</v>
      </c>
      <c r="M649" s="24">
        <v>7</v>
      </c>
      <c r="N649" s="24">
        <v>4</v>
      </c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  <c r="AI649" s="24"/>
      <c r="AJ649" s="25">
        <v>1</v>
      </c>
      <c r="AK649" s="26">
        <v>1</v>
      </c>
      <c r="AL649" s="27">
        <v>2</v>
      </c>
      <c r="AM649" s="27">
        <v>9</v>
      </c>
      <c r="AN649" s="28">
        <f t="shared" si="88"/>
        <v>29</v>
      </c>
      <c r="AO649" s="29">
        <v>1</v>
      </c>
      <c r="AP649" s="30">
        <v>1</v>
      </c>
      <c r="AQ649" s="27">
        <v>6</v>
      </c>
      <c r="AR649" s="31">
        <v>1</v>
      </c>
      <c r="AS649" s="29">
        <v>1</v>
      </c>
      <c r="AT649" s="30">
        <v>6</v>
      </c>
      <c r="AU649" s="25"/>
      <c r="AV649" s="27"/>
      <c r="AW649" s="31"/>
      <c r="AX649" s="29"/>
      <c r="AY649" s="32"/>
      <c r="AZ649" s="25"/>
      <c r="BA649" s="33"/>
      <c r="BB649" s="31"/>
      <c r="BC649" s="31"/>
      <c r="BD649" s="34"/>
      <c r="BE649" s="26"/>
      <c r="BF649" s="26"/>
      <c r="BG649" s="26"/>
      <c r="BH649" s="27"/>
      <c r="BI649" s="27"/>
      <c r="BJ649" s="28"/>
      <c r="BK649" s="32">
        <v>3</v>
      </c>
      <c r="BL649" s="32">
        <v>7</v>
      </c>
      <c r="BM649" s="35">
        <f t="shared" si="86"/>
        <v>37</v>
      </c>
      <c r="BN649" s="29">
        <v>2</v>
      </c>
      <c r="BO649" s="25"/>
      <c r="BP649" s="36"/>
      <c r="BQ649" s="36"/>
      <c r="BR649" s="62">
        <v>36</v>
      </c>
      <c r="BS649" s="27">
        <v>13</v>
      </c>
      <c r="BT649" s="24"/>
      <c r="BU649" t="s">
        <v>101</v>
      </c>
      <c r="BV649" s="24" t="s">
        <v>102</v>
      </c>
      <c r="BW649" s="24"/>
      <c r="BX649" s="24"/>
      <c r="BY649" s="24"/>
      <c r="BZ649" s="39" t="s">
        <v>89</v>
      </c>
      <c r="CA649" s="40" t="s">
        <v>115</v>
      </c>
      <c r="CB649" s="40">
        <v>20</v>
      </c>
      <c r="CC649" s="40"/>
      <c r="CD649" s="40"/>
      <c r="CE649" s="40" t="s">
        <v>115</v>
      </c>
      <c r="CF649" s="40"/>
      <c r="CG649" s="40">
        <v>43</v>
      </c>
      <c r="CH649" s="40">
        <v>0</v>
      </c>
      <c r="CM649">
        <v>2</v>
      </c>
      <c r="CN649" s="40">
        <v>1</v>
      </c>
    </row>
    <row r="650" spans="1:92" x14ac:dyDescent="0.25">
      <c r="A650">
        <v>413</v>
      </c>
      <c r="B650" s="21">
        <v>43671</v>
      </c>
      <c r="C650">
        <v>228</v>
      </c>
      <c r="D650">
        <v>4</v>
      </c>
      <c r="E650" t="s">
        <v>274</v>
      </c>
      <c r="F650">
        <v>3</v>
      </c>
      <c r="G650">
        <v>2</v>
      </c>
      <c r="I650" t="s">
        <v>368</v>
      </c>
      <c r="J650" s="22">
        <f>COUNTIF($C$169:C754,C650)</f>
        <v>2</v>
      </c>
      <c r="K650" s="23"/>
      <c r="L650">
        <f>--_xlfn.CONCAT(M650:N650)</f>
        <v>4</v>
      </c>
      <c r="M650" s="24">
        <v>0</v>
      </c>
      <c r="N650" s="24">
        <v>4</v>
      </c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  <c r="AI650" s="24"/>
      <c r="AJ650" s="25">
        <v>1</v>
      </c>
      <c r="AK650" s="26">
        <v>1</v>
      </c>
      <c r="AL650" s="27">
        <v>2</v>
      </c>
      <c r="AM650" s="27">
        <v>7</v>
      </c>
      <c r="AN650" s="28">
        <f t="shared" si="88"/>
        <v>27</v>
      </c>
      <c r="AO650" s="29">
        <v>3</v>
      </c>
      <c r="AP650" s="30">
        <v>1</v>
      </c>
      <c r="AQ650" s="27">
        <v>4</v>
      </c>
      <c r="AR650" s="31">
        <v>1</v>
      </c>
      <c r="AS650" s="29">
        <v>7</v>
      </c>
      <c r="AT650" s="30">
        <v>7</v>
      </c>
      <c r="AU650" s="25"/>
      <c r="AV650" s="27"/>
      <c r="AW650" s="31"/>
      <c r="AX650" s="29"/>
      <c r="AY650" s="32"/>
      <c r="AZ650" s="25"/>
      <c r="BA650" s="33"/>
      <c r="BB650" s="31"/>
      <c r="BC650" s="31"/>
      <c r="BD650" s="34"/>
      <c r="BE650" s="26"/>
      <c r="BF650" s="26"/>
      <c r="BG650" s="26"/>
      <c r="BH650" s="27"/>
      <c r="BI650" s="27"/>
      <c r="BJ650" s="28"/>
      <c r="BK650" s="32">
        <v>3</v>
      </c>
      <c r="BL650" s="32">
        <v>8</v>
      </c>
      <c r="BM650" s="35">
        <f t="shared" si="86"/>
        <v>38</v>
      </c>
      <c r="BN650" s="29">
        <v>2</v>
      </c>
      <c r="BO650" s="25"/>
      <c r="BP650" s="36"/>
      <c r="BQ650" s="36"/>
      <c r="BR650" s="62">
        <v>35</v>
      </c>
      <c r="BS650" s="27">
        <v>14</v>
      </c>
      <c r="BT650" s="24"/>
      <c r="BU650" t="s">
        <v>113</v>
      </c>
      <c r="BV650" s="24" t="s">
        <v>114</v>
      </c>
      <c r="BW650" s="24"/>
      <c r="BX650" s="24"/>
      <c r="BY650" s="24"/>
      <c r="BZ650" s="39" t="s">
        <v>89</v>
      </c>
      <c r="CA650" s="40" t="s">
        <v>115</v>
      </c>
      <c r="CB650" s="40">
        <v>20</v>
      </c>
      <c r="CC650" s="40"/>
      <c r="CD650" s="40"/>
      <c r="CE650" s="40" t="s">
        <v>115</v>
      </c>
      <c r="CF650" s="40"/>
      <c r="CG650" s="40">
        <v>43</v>
      </c>
      <c r="CH650" s="40">
        <v>0</v>
      </c>
      <c r="CM650">
        <v>2</v>
      </c>
      <c r="CN650" s="40">
        <v>2</v>
      </c>
    </row>
    <row r="651" spans="1:92" x14ac:dyDescent="0.25">
      <c r="A651">
        <v>304</v>
      </c>
      <c r="B651" s="21">
        <v>43669</v>
      </c>
      <c r="C651">
        <v>195</v>
      </c>
      <c r="D651">
        <v>11</v>
      </c>
      <c r="E651" t="s">
        <v>353</v>
      </c>
      <c r="F651">
        <v>3</v>
      </c>
      <c r="G651">
        <v>2</v>
      </c>
      <c r="I651" t="s">
        <v>354</v>
      </c>
      <c r="J651" s="22">
        <f>COUNTIF($C$176:C754,C651)</f>
        <v>22</v>
      </c>
      <c r="K651" s="23"/>
      <c r="L651">
        <f>--_xlfn.CONCAT(M651:O651)</f>
        <v>11</v>
      </c>
      <c r="M651" s="24">
        <v>1</v>
      </c>
      <c r="N651" s="24">
        <v>1</v>
      </c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  <c r="AI651" s="24"/>
      <c r="AJ651" s="25">
        <v>1</v>
      </c>
      <c r="AK651" s="26">
        <v>2</v>
      </c>
      <c r="AL651" s="27">
        <v>0</v>
      </c>
      <c r="AM651" s="27">
        <v>7</v>
      </c>
      <c r="AN651" s="28">
        <f t="shared" si="88"/>
        <v>7</v>
      </c>
      <c r="AO651" s="29">
        <v>3</v>
      </c>
      <c r="AP651" s="30">
        <v>1</v>
      </c>
      <c r="AQ651" s="27">
        <v>7</v>
      </c>
      <c r="AR651" s="31">
        <v>1</v>
      </c>
      <c r="AS651" s="29">
        <v>1</v>
      </c>
      <c r="AT651" s="30">
        <v>6</v>
      </c>
      <c r="AU651" s="25"/>
      <c r="AV651" s="27"/>
      <c r="AW651" s="31"/>
      <c r="AX651" s="29"/>
      <c r="AY651" s="32"/>
      <c r="AZ651" s="25"/>
      <c r="BA651" s="33"/>
      <c r="BB651" s="31"/>
      <c r="BC651" s="31"/>
      <c r="BD651" s="34"/>
      <c r="BE651" s="26"/>
      <c r="BF651" s="26"/>
      <c r="BG651" s="26"/>
      <c r="BH651" s="27"/>
      <c r="BI651" s="27"/>
      <c r="BJ651" s="28"/>
      <c r="BK651" s="32">
        <v>3</v>
      </c>
      <c r="BL651" s="32">
        <v>8</v>
      </c>
      <c r="BM651" s="35">
        <f t="shared" si="86"/>
        <v>38</v>
      </c>
      <c r="BN651" s="29">
        <v>2</v>
      </c>
      <c r="BO651" s="25"/>
      <c r="BP651" s="36"/>
      <c r="BQ651" s="36"/>
      <c r="BR651" s="62">
        <v>35</v>
      </c>
      <c r="BS651" s="27">
        <v>14</v>
      </c>
      <c r="BT651" s="24"/>
      <c r="BU651" t="s">
        <v>113</v>
      </c>
      <c r="BV651" s="24" t="s">
        <v>114</v>
      </c>
      <c r="BW651" s="24"/>
      <c r="BX651" s="24"/>
      <c r="BY651" s="24"/>
      <c r="BZ651" s="39" t="s">
        <v>89</v>
      </c>
      <c r="CA651" s="40" t="s">
        <v>115</v>
      </c>
      <c r="CB651" s="40">
        <v>20</v>
      </c>
      <c r="CC651" s="40"/>
      <c r="CD651" s="40"/>
      <c r="CE651" s="40" t="s">
        <v>115</v>
      </c>
      <c r="CF651" s="40"/>
      <c r="CG651" s="40">
        <v>43</v>
      </c>
      <c r="CH651" s="40">
        <v>0</v>
      </c>
      <c r="CM651">
        <v>2</v>
      </c>
      <c r="CN651" s="40">
        <v>1</v>
      </c>
    </row>
    <row r="652" spans="1:92" x14ac:dyDescent="0.25">
      <c r="A652">
        <v>291</v>
      </c>
      <c r="B652" s="21">
        <v>43669</v>
      </c>
      <c r="C652">
        <v>183</v>
      </c>
      <c r="D652">
        <v>34</v>
      </c>
      <c r="E652" t="s">
        <v>364</v>
      </c>
      <c r="F652">
        <v>3</v>
      </c>
      <c r="G652">
        <v>2</v>
      </c>
      <c r="H652">
        <v>183</v>
      </c>
      <c r="I652" t="s">
        <v>365</v>
      </c>
      <c r="J652" s="22">
        <f>COUNTIF($C$79:C754,C652)</f>
        <v>8</v>
      </c>
      <c r="K652" s="23">
        <v>3</v>
      </c>
      <c r="L652">
        <f>--_xlfn.CONCAT(M652:O652)</f>
        <v>34</v>
      </c>
      <c r="M652" s="24">
        <v>3</v>
      </c>
      <c r="N652" s="24">
        <v>4</v>
      </c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  <c r="AI652" s="24"/>
      <c r="AJ652" s="25">
        <v>1</v>
      </c>
      <c r="AK652" s="26">
        <v>1</v>
      </c>
      <c r="AL652" s="27">
        <v>1</v>
      </c>
      <c r="AM652" s="27">
        <v>2</v>
      </c>
      <c r="AN652" s="28">
        <f t="shared" si="88"/>
        <v>12</v>
      </c>
      <c r="AO652" s="29">
        <v>3</v>
      </c>
      <c r="AP652" s="30">
        <v>1</v>
      </c>
      <c r="AQ652" s="27">
        <v>1</v>
      </c>
      <c r="AR652" s="31">
        <v>1</v>
      </c>
      <c r="AS652" s="29">
        <v>3</v>
      </c>
      <c r="AT652" s="30">
        <v>6</v>
      </c>
      <c r="AU652" s="25"/>
      <c r="AV652" s="27"/>
      <c r="AW652" s="31"/>
      <c r="AX652" s="29"/>
      <c r="AY652" s="32"/>
      <c r="AZ652" s="25"/>
      <c r="BA652" s="33">
        <v>4</v>
      </c>
      <c r="BB652" s="31">
        <v>1</v>
      </c>
      <c r="BC652" s="31">
        <v>5</v>
      </c>
      <c r="BD652" s="34">
        <f>--_xlfn.CONCAT(BB652:BC652)</f>
        <v>15</v>
      </c>
      <c r="BE652" s="26"/>
      <c r="BF652" s="26"/>
      <c r="BG652" s="26"/>
      <c r="BH652" s="27"/>
      <c r="BI652" s="27"/>
      <c r="BJ652" s="28"/>
      <c r="BK652" s="32">
        <v>4</v>
      </c>
      <c r="BL652" s="32">
        <v>0</v>
      </c>
      <c r="BM652" s="35">
        <f t="shared" si="86"/>
        <v>40</v>
      </c>
      <c r="BN652" s="29"/>
      <c r="BO652" s="25"/>
      <c r="BP652" s="36"/>
      <c r="BQ652" s="36"/>
      <c r="BR652" s="48">
        <v>33</v>
      </c>
      <c r="BS652" s="38" t="s">
        <v>141</v>
      </c>
      <c r="BT652" s="38" t="s">
        <v>86</v>
      </c>
      <c r="BU652" s="40" t="s">
        <v>142</v>
      </c>
      <c r="BV652" s="39" t="s">
        <v>143</v>
      </c>
      <c r="BW652" s="36">
        <v>15</v>
      </c>
      <c r="BX652" s="36" t="s">
        <v>178</v>
      </c>
      <c r="BY652" s="63" t="s">
        <v>320</v>
      </c>
      <c r="BZ652" s="39" t="s">
        <v>89</v>
      </c>
      <c r="CA652" s="40" t="s">
        <v>144</v>
      </c>
      <c r="CB652" s="40">
        <v>19</v>
      </c>
      <c r="CC652" s="40"/>
      <c r="CD652" s="40"/>
      <c r="CE652" s="40" t="s">
        <v>144</v>
      </c>
      <c r="CF652" s="40"/>
      <c r="CG652" s="40">
        <v>42</v>
      </c>
      <c r="CH652" s="40">
        <v>0</v>
      </c>
      <c r="CI652" s="24"/>
      <c r="CM652">
        <v>2</v>
      </c>
      <c r="CN652" s="40">
        <v>1</v>
      </c>
    </row>
    <row r="653" spans="1:92" x14ac:dyDescent="0.25">
      <c r="A653">
        <v>355</v>
      </c>
      <c r="B653" s="68">
        <v>43670</v>
      </c>
      <c r="C653" s="69">
        <v>216</v>
      </c>
      <c r="D653" s="69">
        <v>49</v>
      </c>
      <c r="E653" s="40" t="s">
        <v>351</v>
      </c>
      <c r="F653">
        <v>3</v>
      </c>
      <c r="G653">
        <v>2</v>
      </c>
      <c r="H653" s="69"/>
      <c r="I653" s="69" t="s">
        <v>352</v>
      </c>
      <c r="J653" s="22">
        <f>COUNTIF($C$169:C754,C653)</f>
        <v>8</v>
      </c>
      <c r="K653" s="23"/>
      <c r="L653" s="69">
        <f>--_xlfn.CONCAT(M653:P653)</f>
        <v>49</v>
      </c>
      <c r="M653" s="70">
        <v>4</v>
      </c>
      <c r="N653" s="70">
        <v>9</v>
      </c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  <c r="AA653" s="70"/>
      <c r="AB653" s="70"/>
      <c r="AC653" s="70"/>
      <c r="AD653" s="70"/>
      <c r="AE653" s="24"/>
      <c r="AF653" s="24"/>
      <c r="AG653" s="70"/>
      <c r="AH653" s="70"/>
      <c r="AI653" s="70"/>
      <c r="AJ653" s="70">
        <v>1</v>
      </c>
      <c r="AK653" s="70">
        <v>2</v>
      </c>
      <c r="AL653" s="70">
        <v>0</v>
      </c>
      <c r="AM653" s="70">
        <v>8</v>
      </c>
      <c r="AN653" s="71">
        <f t="shared" si="88"/>
        <v>8</v>
      </c>
      <c r="AO653" s="70">
        <v>1</v>
      </c>
      <c r="AP653" s="70">
        <v>1</v>
      </c>
      <c r="AQ653" s="70">
        <v>6</v>
      </c>
      <c r="AR653" s="70">
        <v>1</v>
      </c>
      <c r="AS653" s="70">
        <v>1</v>
      </c>
      <c r="AT653" s="70">
        <v>3</v>
      </c>
      <c r="AU653" s="70"/>
      <c r="AV653" s="70"/>
      <c r="AW653" s="70"/>
      <c r="AX653" s="70"/>
      <c r="AY653" s="70"/>
      <c r="AZ653" s="70"/>
      <c r="BA653" s="70"/>
      <c r="BB653" s="70"/>
      <c r="BC653" s="70"/>
      <c r="BD653" s="71"/>
      <c r="BE653" s="70"/>
      <c r="BF653" s="70"/>
      <c r="BG653" s="70"/>
      <c r="BH653" s="70"/>
      <c r="BI653" s="70"/>
      <c r="BJ653" s="71"/>
      <c r="BK653" s="70">
        <v>4</v>
      </c>
      <c r="BL653" s="70">
        <v>0</v>
      </c>
      <c r="BM653" s="71">
        <f t="shared" si="86"/>
        <v>40</v>
      </c>
      <c r="BN653" s="70">
        <v>2</v>
      </c>
      <c r="BO653" s="70"/>
      <c r="BP653" s="70"/>
      <c r="BQ653" s="70"/>
      <c r="BR653" s="62">
        <v>36</v>
      </c>
      <c r="BS653" s="27">
        <v>13</v>
      </c>
      <c r="BT653" s="70"/>
      <c r="BU653" t="s">
        <v>101</v>
      </c>
      <c r="BV653" s="24" t="s">
        <v>102</v>
      </c>
      <c r="BW653" s="24"/>
      <c r="BX653" s="24"/>
      <c r="BY653" s="24"/>
      <c r="BZ653" s="39" t="s">
        <v>89</v>
      </c>
      <c r="CA653" s="40" t="s">
        <v>115</v>
      </c>
      <c r="CB653" s="40">
        <v>20</v>
      </c>
      <c r="CC653" s="40"/>
      <c r="CD653" s="40"/>
      <c r="CE653" s="40" t="s">
        <v>115</v>
      </c>
      <c r="CF653" s="40"/>
      <c r="CG653" s="40">
        <v>43</v>
      </c>
      <c r="CH653" s="40">
        <v>0</v>
      </c>
      <c r="CM653">
        <v>2</v>
      </c>
      <c r="CN653" s="40">
        <v>1</v>
      </c>
    </row>
    <row r="654" spans="1:92" x14ac:dyDescent="0.25">
      <c r="A654">
        <v>321</v>
      </c>
      <c r="B654" s="21">
        <v>43669</v>
      </c>
      <c r="C654">
        <v>195</v>
      </c>
      <c r="D654">
        <v>50</v>
      </c>
      <c r="E654" t="s">
        <v>353</v>
      </c>
      <c r="F654">
        <v>3</v>
      </c>
      <c r="G654">
        <v>2</v>
      </c>
      <c r="I654" t="s">
        <v>354</v>
      </c>
      <c r="J654" s="22">
        <f>COUNTIF($C$188:C754,C654)</f>
        <v>22</v>
      </c>
      <c r="K654" s="23"/>
      <c r="L654">
        <f t="shared" ref="L654:L662" si="89">--_xlfn.CONCAT(M654:O654)</f>
        <v>50</v>
      </c>
      <c r="M654" s="24">
        <v>5</v>
      </c>
      <c r="N654" s="24">
        <v>0</v>
      </c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  <c r="AI654" s="24"/>
      <c r="AJ654" s="25">
        <v>1</v>
      </c>
      <c r="AK654" s="26">
        <v>2</v>
      </c>
      <c r="AL654" s="27">
        <v>1</v>
      </c>
      <c r="AM654" s="27">
        <v>2</v>
      </c>
      <c r="AN654" s="28">
        <f t="shared" si="88"/>
        <v>12</v>
      </c>
      <c r="AO654" s="29">
        <v>2</v>
      </c>
      <c r="AP654" s="30">
        <v>1</v>
      </c>
      <c r="AQ654" s="27">
        <v>4</v>
      </c>
      <c r="AR654" s="31">
        <v>1</v>
      </c>
      <c r="AS654" s="29">
        <v>2</v>
      </c>
      <c r="AT654" s="30">
        <v>1</v>
      </c>
      <c r="AU654" s="25"/>
      <c r="AV654" s="27"/>
      <c r="AW654" s="31"/>
      <c r="AX654" s="29"/>
      <c r="AY654" s="32"/>
      <c r="AZ654" s="25"/>
      <c r="BA654" s="33"/>
      <c r="BB654" s="31"/>
      <c r="BC654" s="31"/>
      <c r="BD654" s="34"/>
      <c r="BE654" s="26"/>
      <c r="BF654" s="26"/>
      <c r="BG654" s="26"/>
      <c r="BH654" s="27"/>
      <c r="BI654" s="27"/>
      <c r="BJ654" s="28"/>
      <c r="BK654" s="32">
        <v>4</v>
      </c>
      <c r="BL654" s="32">
        <v>0</v>
      </c>
      <c r="BM654" s="35">
        <f t="shared" si="86"/>
        <v>40</v>
      </c>
      <c r="BN654" s="29">
        <v>2</v>
      </c>
      <c r="BO654" s="25"/>
      <c r="BP654" s="36"/>
      <c r="BQ654" s="36"/>
      <c r="BR654" s="62">
        <v>35</v>
      </c>
      <c r="BS654" s="27">
        <v>14</v>
      </c>
      <c r="BT654" s="24"/>
      <c r="BU654" t="s">
        <v>113</v>
      </c>
      <c r="BV654" s="24" t="s">
        <v>114</v>
      </c>
      <c r="BW654" s="24"/>
      <c r="BX654" s="24"/>
      <c r="BY654" s="24"/>
      <c r="BZ654" s="39" t="s">
        <v>89</v>
      </c>
      <c r="CA654" s="40" t="s">
        <v>115</v>
      </c>
      <c r="CB654" s="40">
        <v>20</v>
      </c>
      <c r="CC654" s="40"/>
      <c r="CD654" s="40"/>
      <c r="CE654" s="40" t="s">
        <v>115</v>
      </c>
      <c r="CF654" s="40"/>
      <c r="CG654" s="40">
        <v>43</v>
      </c>
      <c r="CH654" s="40">
        <v>0</v>
      </c>
      <c r="CM654">
        <v>2</v>
      </c>
      <c r="CN654" s="40">
        <v>1</v>
      </c>
    </row>
    <row r="655" spans="1:92" x14ac:dyDescent="0.25">
      <c r="A655">
        <v>303</v>
      </c>
      <c r="B655" s="21">
        <v>43669</v>
      </c>
      <c r="C655">
        <v>194</v>
      </c>
      <c r="D655">
        <v>12</v>
      </c>
      <c r="E655" t="s">
        <v>353</v>
      </c>
      <c r="F655">
        <v>3</v>
      </c>
      <c r="G655">
        <v>2</v>
      </c>
      <c r="H655">
        <v>194</v>
      </c>
      <c r="I655" t="s">
        <v>369</v>
      </c>
      <c r="J655" s="22">
        <f>COUNTIF($C$126:C754,C655)</f>
        <v>1</v>
      </c>
      <c r="K655" s="23">
        <v>1</v>
      </c>
      <c r="L655">
        <f t="shared" si="89"/>
        <v>12</v>
      </c>
      <c r="M655" s="24">
        <v>1</v>
      </c>
      <c r="N655" s="24">
        <v>2</v>
      </c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  <c r="AI655" s="24"/>
      <c r="AJ655" s="25">
        <v>1</v>
      </c>
      <c r="AK655" s="26">
        <v>1</v>
      </c>
      <c r="AL655" s="27">
        <v>3</v>
      </c>
      <c r="AM655" s="27">
        <v>0</v>
      </c>
      <c r="AN655" s="28">
        <f t="shared" si="88"/>
        <v>30</v>
      </c>
      <c r="AO655" s="29">
        <v>3</v>
      </c>
      <c r="AP655" s="30">
        <v>1</v>
      </c>
      <c r="AQ655" s="27">
        <v>4</v>
      </c>
      <c r="AR655" s="31">
        <v>1</v>
      </c>
      <c r="AS655" s="29">
        <v>3</v>
      </c>
      <c r="AT655" s="30">
        <v>5</v>
      </c>
      <c r="AU655" s="25"/>
      <c r="AV655" s="27"/>
      <c r="AW655" s="31"/>
      <c r="AX655" s="29"/>
      <c r="AY655" s="32"/>
      <c r="AZ655" s="25"/>
      <c r="BA655" s="33"/>
      <c r="BB655" s="31"/>
      <c r="BC655" s="31"/>
      <c r="BD655" s="34"/>
      <c r="BE655" s="26"/>
      <c r="BF655" s="26"/>
      <c r="BG655" s="26"/>
      <c r="BH655" s="27"/>
      <c r="BI655" s="27"/>
      <c r="BJ655" s="28"/>
      <c r="BK655" s="32">
        <v>4</v>
      </c>
      <c r="BL655" s="32">
        <v>3</v>
      </c>
      <c r="BM655" s="35">
        <f t="shared" si="86"/>
        <v>43</v>
      </c>
      <c r="BN655" s="29">
        <v>2</v>
      </c>
      <c r="BO655" s="25"/>
      <c r="BP655" s="36"/>
      <c r="BQ655" s="36"/>
      <c r="BR655" s="62">
        <v>36</v>
      </c>
      <c r="BS655" s="27">
        <v>13</v>
      </c>
      <c r="BT655" s="24"/>
      <c r="BU655" t="s">
        <v>101</v>
      </c>
      <c r="BV655" s="24" t="s">
        <v>102</v>
      </c>
      <c r="BW655" s="24"/>
      <c r="BX655" s="24"/>
      <c r="BY655" s="24"/>
      <c r="BZ655" s="39" t="s">
        <v>89</v>
      </c>
      <c r="CA655" s="40" t="s">
        <v>115</v>
      </c>
      <c r="CB655" s="40">
        <v>20</v>
      </c>
      <c r="CC655" s="40"/>
      <c r="CD655" s="40"/>
      <c r="CE655" s="40" t="s">
        <v>115</v>
      </c>
      <c r="CF655" s="40"/>
      <c r="CG655" s="40">
        <v>43</v>
      </c>
      <c r="CH655" s="40">
        <v>0</v>
      </c>
      <c r="CM655">
        <v>2</v>
      </c>
      <c r="CN655" s="40">
        <v>2</v>
      </c>
    </row>
    <row r="656" spans="1:92" x14ac:dyDescent="0.25">
      <c r="A656">
        <v>286</v>
      </c>
      <c r="B656" s="21">
        <v>43669</v>
      </c>
      <c r="C656">
        <v>183</v>
      </c>
      <c r="D656">
        <v>10</v>
      </c>
      <c r="E656" t="s">
        <v>364</v>
      </c>
      <c r="F656">
        <v>3</v>
      </c>
      <c r="G656">
        <v>2</v>
      </c>
      <c r="I656" t="s">
        <v>365</v>
      </c>
      <c r="J656" s="22">
        <f>COUNTIF($C$85:C754,C656)</f>
        <v>8</v>
      </c>
      <c r="K656" s="23"/>
      <c r="L656">
        <f t="shared" si="89"/>
        <v>10</v>
      </c>
      <c r="M656" s="24">
        <v>1</v>
      </c>
      <c r="N656" s="24">
        <v>0</v>
      </c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  <c r="AI656" s="24"/>
      <c r="AJ656" s="25">
        <v>1</v>
      </c>
      <c r="AK656" s="26">
        <v>2</v>
      </c>
      <c r="AL656" s="27">
        <v>0</v>
      </c>
      <c r="AM656" s="27">
        <v>7</v>
      </c>
      <c r="AN656" s="28">
        <f t="shared" si="88"/>
        <v>7</v>
      </c>
      <c r="AO656" s="29">
        <v>3</v>
      </c>
      <c r="AP656" s="30">
        <v>1</v>
      </c>
      <c r="AQ656" s="27">
        <v>1</v>
      </c>
      <c r="AR656" s="31">
        <v>1</v>
      </c>
      <c r="AS656" s="29">
        <v>1</v>
      </c>
      <c r="AT656" s="30">
        <v>1</v>
      </c>
      <c r="AU656" s="25"/>
      <c r="AV656" s="27"/>
      <c r="AW656" s="31"/>
      <c r="AX656" s="29"/>
      <c r="AY656" s="32"/>
      <c r="AZ656" s="25"/>
      <c r="BA656" s="33"/>
      <c r="BB656" s="31"/>
      <c r="BC656" s="31"/>
      <c r="BD656" s="34"/>
      <c r="BE656" s="26"/>
      <c r="BF656" s="26"/>
      <c r="BG656" s="26"/>
      <c r="BH656" s="27"/>
      <c r="BI656" s="27"/>
      <c r="BJ656" s="28"/>
      <c r="BK656" s="32">
        <v>5</v>
      </c>
      <c r="BL656" s="32">
        <v>0</v>
      </c>
      <c r="BM656" s="35">
        <f t="shared" si="86"/>
        <v>50</v>
      </c>
      <c r="BN656" s="29">
        <v>2</v>
      </c>
      <c r="BO656" s="25"/>
      <c r="BP656" s="36"/>
      <c r="BQ656" s="36"/>
      <c r="BR656" s="62">
        <v>35</v>
      </c>
      <c r="BS656" s="27">
        <v>14</v>
      </c>
      <c r="BT656" s="24"/>
      <c r="BU656" t="s">
        <v>113</v>
      </c>
      <c r="BV656" s="24" t="s">
        <v>114</v>
      </c>
      <c r="BW656" s="24"/>
      <c r="BX656" s="24"/>
      <c r="BY656" s="24"/>
      <c r="BZ656" s="39" t="s">
        <v>89</v>
      </c>
      <c r="CA656" s="40" t="s">
        <v>115</v>
      </c>
      <c r="CB656" s="40">
        <v>20</v>
      </c>
      <c r="CC656" s="40"/>
      <c r="CD656" s="40"/>
      <c r="CE656" s="40" t="s">
        <v>115</v>
      </c>
      <c r="CF656" s="40"/>
      <c r="CG656" s="40">
        <v>43</v>
      </c>
      <c r="CH656" s="40">
        <v>0</v>
      </c>
      <c r="CM656">
        <v>2</v>
      </c>
      <c r="CN656" s="40">
        <v>1</v>
      </c>
    </row>
    <row r="657" spans="1:92" x14ac:dyDescent="0.25">
      <c r="A657">
        <v>279</v>
      </c>
      <c r="B657" s="21">
        <v>43668</v>
      </c>
      <c r="C657">
        <v>178</v>
      </c>
      <c r="D657">
        <v>12</v>
      </c>
      <c r="E657" t="s">
        <v>276</v>
      </c>
      <c r="F657">
        <v>3</v>
      </c>
      <c r="G657">
        <v>2</v>
      </c>
      <c r="H657">
        <v>178</v>
      </c>
      <c r="I657" t="s">
        <v>277</v>
      </c>
      <c r="L657">
        <f t="shared" si="89"/>
        <v>12</v>
      </c>
      <c r="M657" s="24">
        <v>1</v>
      </c>
      <c r="N657" s="24">
        <v>2</v>
      </c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  <c r="AI657" s="24"/>
      <c r="AJ657" s="25">
        <v>9</v>
      </c>
      <c r="AK657" s="26"/>
      <c r="AL657" s="27"/>
      <c r="AM657" s="27"/>
      <c r="AN657" s="28"/>
      <c r="AO657" s="29"/>
      <c r="AP657" s="30">
        <v>1</v>
      </c>
      <c r="AQ657" s="27">
        <v>4</v>
      </c>
      <c r="AR657" s="31">
        <v>1</v>
      </c>
      <c r="AS657" s="29">
        <v>4</v>
      </c>
      <c r="AT657" s="30">
        <v>4</v>
      </c>
      <c r="AU657" s="25"/>
      <c r="AV657" s="27"/>
      <c r="AW657" s="31"/>
      <c r="AX657" s="29"/>
      <c r="AY657" s="32"/>
      <c r="AZ657" s="25"/>
      <c r="BA657" s="33"/>
      <c r="BB657" s="31"/>
      <c r="BC657" s="31"/>
      <c r="BD657" s="34"/>
      <c r="BE657" s="26"/>
      <c r="BF657" s="26"/>
      <c r="BG657" s="26"/>
      <c r="BH657" s="27"/>
      <c r="BI657" s="27"/>
      <c r="BJ657" s="28"/>
      <c r="BK657" s="32"/>
      <c r="BL657" s="32"/>
      <c r="BM657" s="35"/>
      <c r="BN657" s="29">
        <v>2</v>
      </c>
      <c r="BO657" s="25"/>
      <c r="BP657" s="36"/>
      <c r="BQ657" s="36"/>
      <c r="BR657" s="36">
        <v>37</v>
      </c>
      <c r="BS657" s="24"/>
      <c r="BT657" s="24"/>
      <c r="BU657" t="s">
        <v>201</v>
      </c>
      <c r="BV657" s="24" t="s">
        <v>202</v>
      </c>
      <c r="BW657" s="24"/>
      <c r="BX657" s="24"/>
      <c r="BY657" s="24"/>
      <c r="BZ657" s="39" t="s">
        <v>89</v>
      </c>
      <c r="CA657" s="40" t="s">
        <v>203</v>
      </c>
      <c r="CB657" s="40">
        <v>25</v>
      </c>
      <c r="CC657" s="40"/>
      <c r="CD657" s="40"/>
      <c r="CE657" s="40" t="s">
        <v>203</v>
      </c>
      <c r="CF657" s="40"/>
      <c r="CG657" s="40"/>
      <c r="CH657" s="40"/>
      <c r="CI657" s="24"/>
      <c r="CJ657" s="24" t="s">
        <v>203</v>
      </c>
      <c r="CM657">
        <v>2</v>
      </c>
      <c r="CN657" s="40">
        <v>1</v>
      </c>
    </row>
    <row r="658" spans="1:92" x14ac:dyDescent="0.25">
      <c r="A658">
        <v>292</v>
      </c>
      <c r="B658" s="21">
        <v>43669</v>
      </c>
      <c r="C658">
        <v>183</v>
      </c>
      <c r="D658">
        <v>35</v>
      </c>
      <c r="E658" t="s">
        <v>364</v>
      </c>
      <c r="F658">
        <v>3</v>
      </c>
      <c r="G658">
        <v>2</v>
      </c>
      <c r="I658" t="s">
        <v>365</v>
      </c>
      <c r="J658" s="22">
        <f>COUNTIF($C$83:C754,C658)</f>
        <v>8</v>
      </c>
      <c r="K658" s="23"/>
      <c r="L658">
        <f t="shared" si="89"/>
        <v>35</v>
      </c>
      <c r="M658" s="24">
        <v>3</v>
      </c>
      <c r="N658" s="24">
        <v>5</v>
      </c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  <c r="AI658" s="24"/>
      <c r="AJ658" s="25">
        <v>3</v>
      </c>
      <c r="AK658" s="26"/>
      <c r="AL658" s="27"/>
      <c r="AM658" s="27"/>
      <c r="AN658" s="28"/>
      <c r="AO658" s="29"/>
      <c r="AP658" s="30">
        <v>1</v>
      </c>
      <c r="AQ658" s="27">
        <v>5</v>
      </c>
      <c r="AR658" s="31">
        <v>1</v>
      </c>
      <c r="AS658" s="29">
        <v>5</v>
      </c>
      <c r="AT658" s="30">
        <v>1</v>
      </c>
      <c r="AU658" s="25"/>
      <c r="AV658" s="27"/>
      <c r="AW658" s="31"/>
      <c r="AX658" s="29"/>
      <c r="AY658" s="32"/>
      <c r="AZ658" s="25"/>
      <c r="BA658" s="33">
        <v>3</v>
      </c>
      <c r="BB658" s="31">
        <v>1</v>
      </c>
      <c r="BC658" s="31">
        <v>4</v>
      </c>
      <c r="BD658" s="34">
        <f>--_xlfn.CONCAT(BB658:BC658)</f>
        <v>14</v>
      </c>
      <c r="BE658" s="26"/>
      <c r="BF658" s="26"/>
      <c r="BG658" s="26"/>
      <c r="BH658" s="27"/>
      <c r="BI658" s="27"/>
      <c r="BJ658" s="28"/>
      <c r="BK658" s="32"/>
      <c r="BL658" s="32"/>
      <c r="BM658" s="35"/>
      <c r="BN658" s="29"/>
      <c r="BO658" s="25"/>
      <c r="BP658" s="36"/>
      <c r="BQ658" s="36"/>
      <c r="BR658" s="48">
        <v>34</v>
      </c>
      <c r="BS658" s="38" t="s">
        <v>238</v>
      </c>
      <c r="BT658" s="38" t="s">
        <v>60</v>
      </c>
      <c r="BU658" s="40" t="s">
        <v>239</v>
      </c>
      <c r="BV658" s="39" t="s">
        <v>240</v>
      </c>
      <c r="BW658" s="36">
        <v>14</v>
      </c>
      <c r="BX658" s="36" t="s">
        <v>178</v>
      </c>
      <c r="BY658" s="63" t="s">
        <v>179</v>
      </c>
      <c r="BZ658" s="39" t="s">
        <v>89</v>
      </c>
      <c r="CA658" s="40" t="s">
        <v>367</v>
      </c>
      <c r="CB658" s="40">
        <v>18</v>
      </c>
      <c r="CC658" s="40"/>
      <c r="CD658" s="40"/>
      <c r="CE658" s="40" t="s">
        <v>367</v>
      </c>
      <c r="CF658" s="40"/>
      <c r="CG658" s="40">
        <v>41</v>
      </c>
      <c r="CH658" s="40">
        <v>0</v>
      </c>
      <c r="CI658" s="24"/>
      <c r="CM658">
        <v>2</v>
      </c>
      <c r="CN658" s="40">
        <v>1</v>
      </c>
    </row>
    <row r="659" spans="1:92" x14ac:dyDescent="0.25">
      <c r="A659">
        <v>290</v>
      </c>
      <c r="B659" s="21">
        <v>43669</v>
      </c>
      <c r="C659">
        <v>183</v>
      </c>
      <c r="D659">
        <v>23</v>
      </c>
      <c r="E659" t="s">
        <v>364</v>
      </c>
      <c r="F659">
        <v>3</v>
      </c>
      <c r="G659">
        <v>2</v>
      </c>
      <c r="I659" t="s">
        <v>365</v>
      </c>
      <c r="J659" s="22">
        <f>COUNTIF($C$81:C754,C659)</f>
        <v>8</v>
      </c>
      <c r="K659" s="23"/>
      <c r="L659">
        <f t="shared" si="89"/>
        <v>23</v>
      </c>
      <c r="M659" s="24">
        <v>2</v>
      </c>
      <c r="N659" s="24">
        <v>3</v>
      </c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  <c r="AI659" s="24"/>
      <c r="AJ659" s="25">
        <v>3</v>
      </c>
      <c r="AK659" s="26">
        <v>7</v>
      </c>
      <c r="AL659" s="27"/>
      <c r="AM659" s="27"/>
      <c r="AN659" s="28"/>
      <c r="AO659" s="29"/>
      <c r="AP659" s="30">
        <v>1</v>
      </c>
      <c r="AQ659" s="27">
        <v>5</v>
      </c>
      <c r="AR659" s="31">
        <v>1</v>
      </c>
      <c r="AS659" s="29">
        <v>1</v>
      </c>
      <c r="AT659" s="30">
        <v>1</v>
      </c>
      <c r="AU659" s="25"/>
      <c r="AV659" s="27"/>
      <c r="AW659" s="31"/>
      <c r="AX659" s="29"/>
      <c r="AY659" s="32"/>
      <c r="AZ659" s="25"/>
      <c r="BA659" s="33">
        <v>4</v>
      </c>
      <c r="BB659" s="31">
        <v>1</v>
      </c>
      <c r="BC659" s="31">
        <v>7</v>
      </c>
      <c r="BD659" s="34">
        <f>--_xlfn.CONCAT(BB659:BC659)</f>
        <v>17</v>
      </c>
      <c r="BE659" s="26"/>
      <c r="BF659" s="26"/>
      <c r="BG659" s="26"/>
      <c r="BH659" s="27"/>
      <c r="BI659" s="27"/>
      <c r="BJ659" s="28"/>
      <c r="BK659" s="32"/>
      <c r="BL659" s="32"/>
      <c r="BM659" s="35"/>
      <c r="BN659" s="29">
        <v>2</v>
      </c>
      <c r="BO659" s="25"/>
      <c r="BP659" s="36"/>
      <c r="BQ659" s="36"/>
      <c r="BR659" s="48">
        <v>33</v>
      </c>
      <c r="BS659" s="38" t="s">
        <v>141</v>
      </c>
      <c r="BT659" s="38" t="s">
        <v>86</v>
      </c>
      <c r="BU659" s="40" t="s">
        <v>142</v>
      </c>
      <c r="BV659" s="39" t="s">
        <v>143</v>
      </c>
      <c r="BW659" s="36">
        <v>17</v>
      </c>
      <c r="BX659" s="36" t="s">
        <v>178</v>
      </c>
      <c r="BY659" s="63" t="s">
        <v>370</v>
      </c>
      <c r="BZ659" s="39" t="s">
        <v>89</v>
      </c>
      <c r="CA659" s="40" t="s">
        <v>144</v>
      </c>
      <c r="CB659" s="40">
        <v>19</v>
      </c>
      <c r="CC659" s="40"/>
      <c r="CD659" s="40"/>
      <c r="CE659" s="40" t="s">
        <v>144</v>
      </c>
      <c r="CF659" s="40"/>
      <c r="CG659" s="40">
        <v>42</v>
      </c>
      <c r="CH659" s="40">
        <v>0</v>
      </c>
      <c r="CI659" s="24"/>
      <c r="CM659">
        <v>2</v>
      </c>
      <c r="CN659" s="40">
        <v>1</v>
      </c>
    </row>
    <row r="660" spans="1:92" x14ac:dyDescent="0.25">
      <c r="A660">
        <v>288</v>
      </c>
      <c r="B660" s="21">
        <v>43669</v>
      </c>
      <c r="C660">
        <v>183</v>
      </c>
      <c r="D660">
        <v>11</v>
      </c>
      <c r="E660" t="s">
        <v>364</v>
      </c>
      <c r="F660">
        <v>3</v>
      </c>
      <c r="G660">
        <v>2</v>
      </c>
      <c r="H660">
        <v>183</v>
      </c>
      <c r="I660" t="s">
        <v>365</v>
      </c>
      <c r="J660" s="22">
        <f>COUNTIF($C$84:C754,C660)</f>
        <v>8</v>
      </c>
      <c r="K660" s="23">
        <v>3</v>
      </c>
      <c r="L660">
        <f t="shared" si="89"/>
        <v>11</v>
      </c>
      <c r="M660" s="24">
        <v>1</v>
      </c>
      <c r="N660" s="24">
        <v>1</v>
      </c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  <c r="AI660" s="24"/>
      <c r="AJ660" s="25">
        <v>1</v>
      </c>
      <c r="AK660" s="26">
        <v>1</v>
      </c>
      <c r="AL660" s="27">
        <v>0</v>
      </c>
      <c r="AM660" s="27">
        <v>7</v>
      </c>
      <c r="AN660" s="28">
        <f>--_xlfn.CONCAT(AL660:AM660)</f>
        <v>7</v>
      </c>
      <c r="AO660" s="29">
        <v>3</v>
      </c>
      <c r="AP660" s="30">
        <v>1</v>
      </c>
      <c r="AQ660" s="27">
        <v>1</v>
      </c>
      <c r="AR660" s="31">
        <v>1</v>
      </c>
      <c r="AS660" s="29">
        <v>6</v>
      </c>
      <c r="AT660" s="30">
        <v>1</v>
      </c>
      <c r="AU660" s="25"/>
      <c r="AV660" s="27"/>
      <c r="AW660" s="31"/>
      <c r="AX660" s="29"/>
      <c r="AY660" s="32"/>
      <c r="AZ660" s="25"/>
      <c r="BA660" s="33"/>
      <c r="BB660" s="31"/>
      <c r="BC660" s="31"/>
      <c r="BD660" s="34"/>
      <c r="BE660" s="26"/>
      <c r="BF660" s="26"/>
      <c r="BG660" s="26"/>
      <c r="BH660" s="27"/>
      <c r="BI660" s="27"/>
      <c r="BJ660" s="28"/>
      <c r="BK660" s="32"/>
      <c r="BL660" s="32"/>
      <c r="BM660" s="35"/>
      <c r="BN660" s="29">
        <v>2</v>
      </c>
      <c r="BO660" s="25"/>
      <c r="BP660" s="36"/>
      <c r="BQ660" s="36"/>
      <c r="BR660" s="62">
        <v>35</v>
      </c>
      <c r="BS660" s="27">
        <v>14</v>
      </c>
      <c r="BT660" s="24"/>
      <c r="BU660" t="s">
        <v>113</v>
      </c>
      <c r="BV660" s="24" t="s">
        <v>114</v>
      </c>
      <c r="BW660" s="24"/>
      <c r="BX660" s="24"/>
      <c r="BY660" s="24"/>
      <c r="BZ660" s="39" t="s">
        <v>89</v>
      </c>
      <c r="CA660" s="40" t="s">
        <v>115</v>
      </c>
      <c r="CB660" s="40">
        <v>20</v>
      </c>
      <c r="CC660" s="40"/>
      <c r="CD660" s="40"/>
      <c r="CE660" s="40" t="s">
        <v>115</v>
      </c>
      <c r="CF660" s="40"/>
      <c r="CG660" s="40">
        <v>43</v>
      </c>
      <c r="CH660" s="40">
        <v>0</v>
      </c>
      <c r="CM660">
        <v>2</v>
      </c>
      <c r="CN660" s="40">
        <v>1</v>
      </c>
    </row>
    <row r="661" spans="1:92" x14ac:dyDescent="0.25">
      <c r="A661">
        <v>293</v>
      </c>
      <c r="B661" s="21">
        <v>43669</v>
      </c>
      <c r="C661">
        <v>183</v>
      </c>
      <c r="D661">
        <v>4</v>
      </c>
      <c r="E661" t="s">
        <v>364</v>
      </c>
      <c r="F661">
        <v>3</v>
      </c>
      <c r="G661">
        <v>2</v>
      </c>
      <c r="I661" t="s">
        <v>365</v>
      </c>
      <c r="J661" s="22">
        <f>COUNTIF($C$86:C754,C661)</f>
        <v>8</v>
      </c>
      <c r="K661" s="23"/>
      <c r="L661">
        <f t="shared" si="89"/>
        <v>4</v>
      </c>
      <c r="M661" s="24">
        <v>0</v>
      </c>
      <c r="N661" s="24">
        <v>4</v>
      </c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  <c r="AI661" s="24"/>
      <c r="AJ661" s="25">
        <v>1</v>
      </c>
      <c r="AK661" s="26"/>
      <c r="AL661" s="27">
        <v>3</v>
      </c>
      <c r="AM661" s="27">
        <v>1</v>
      </c>
      <c r="AN661" s="28">
        <f>--_xlfn.CONCAT(AL661:AM661)</f>
        <v>31</v>
      </c>
      <c r="AO661" s="29">
        <v>3</v>
      </c>
      <c r="AP661" s="30">
        <v>1</v>
      </c>
      <c r="AQ661" s="27">
        <v>1</v>
      </c>
      <c r="AR661" s="31">
        <v>1</v>
      </c>
      <c r="AS661" s="29">
        <v>3</v>
      </c>
      <c r="AT661" s="30">
        <v>2</v>
      </c>
      <c r="AU661" s="25"/>
      <c r="AV661" s="27"/>
      <c r="AW661" s="31"/>
      <c r="AX661" s="29"/>
      <c r="AY661" s="32"/>
      <c r="AZ661" s="25"/>
      <c r="BA661" s="33"/>
      <c r="BB661" s="31"/>
      <c r="BC661" s="31"/>
      <c r="BD661" s="34"/>
      <c r="BE661" s="26"/>
      <c r="BF661" s="26"/>
      <c r="BG661" s="26"/>
      <c r="BH661" s="27"/>
      <c r="BI661" s="27"/>
      <c r="BJ661" s="28"/>
      <c r="BK661" s="32"/>
      <c r="BL661" s="32"/>
      <c r="BM661" s="35"/>
      <c r="BN661" s="29">
        <v>2</v>
      </c>
      <c r="BO661" s="25"/>
      <c r="BP661" s="36"/>
      <c r="BQ661" s="36"/>
      <c r="BR661" s="62">
        <v>36</v>
      </c>
      <c r="BS661" s="27">
        <v>13</v>
      </c>
      <c r="BT661" s="24"/>
      <c r="BU661" t="s">
        <v>113</v>
      </c>
      <c r="BV661" s="24" t="s">
        <v>114</v>
      </c>
      <c r="BW661" s="24"/>
      <c r="BX661" s="24"/>
      <c r="BY661" s="24"/>
      <c r="BZ661" s="39" t="s">
        <v>89</v>
      </c>
      <c r="CA661" s="40" t="s">
        <v>115</v>
      </c>
      <c r="CB661" s="40">
        <v>20</v>
      </c>
      <c r="CC661" s="40"/>
      <c r="CD661" s="40"/>
      <c r="CE661" s="40" t="s">
        <v>115</v>
      </c>
      <c r="CF661" s="40"/>
      <c r="CG661" s="40">
        <v>43</v>
      </c>
      <c r="CH661" s="40">
        <v>0</v>
      </c>
      <c r="CM661">
        <v>2</v>
      </c>
      <c r="CN661" s="40">
        <v>1</v>
      </c>
    </row>
    <row r="662" spans="1:92" x14ac:dyDescent="0.25">
      <c r="A662">
        <v>287</v>
      </c>
      <c r="B662" s="21">
        <v>43669</v>
      </c>
      <c r="C662">
        <v>183</v>
      </c>
      <c r="D662">
        <v>10</v>
      </c>
      <c r="E662" t="s">
        <v>364</v>
      </c>
      <c r="F662">
        <v>3</v>
      </c>
      <c r="G662">
        <v>2</v>
      </c>
      <c r="H662">
        <v>183</v>
      </c>
      <c r="I662" t="s">
        <v>365</v>
      </c>
      <c r="J662" s="22">
        <f>COUNTIF($C$82:C754,C662)</f>
        <v>8</v>
      </c>
      <c r="K662" s="23">
        <v>2</v>
      </c>
      <c r="L662">
        <f t="shared" si="89"/>
        <v>10</v>
      </c>
      <c r="M662" s="24">
        <v>1</v>
      </c>
      <c r="N662" s="24">
        <v>0</v>
      </c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  <c r="AI662" s="24"/>
      <c r="AJ662" s="25">
        <v>3</v>
      </c>
      <c r="AK662" s="26"/>
      <c r="AL662" s="27"/>
      <c r="AM662" s="27"/>
      <c r="AN662" s="28"/>
      <c r="AO662" s="29"/>
      <c r="AP662" s="30">
        <v>1</v>
      </c>
      <c r="AQ662" s="27">
        <v>2</v>
      </c>
      <c r="AR662" s="31">
        <v>1</v>
      </c>
      <c r="AS662" s="29">
        <v>3</v>
      </c>
      <c r="AT662" s="30">
        <v>2</v>
      </c>
      <c r="AU662" s="25"/>
      <c r="AV662" s="27"/>
      <c r="AW662" s="31"/>
      <c r="AX662" s="29"/>
      <c r="AY662" s="32"/>
      <c r="AZ662" s="25"/>
      <c r="BA662" s="33">
        <v>3</v>
      </c>
      <c r="BB662" s="31">
        <v>0</v>
      </c>
      <c r="BC662" s="31">
        <v>8</v>
      </c>
      <c r="BD662" s="34">
        <f>--_xlfn.CONCAT(BB662:BC662)</f>
        <v>8</v>
      </c>
      <c r="BE662" s="26"/>
      <c r="BF662" s="26"/>
      <c r="BG662" s="26"/>
      <c r="BH662" s="27"/>
      <c r="BI662" s="27"/>
      <c r="BJ662" s="28"/>
      <c r="BK662" s="32"/>
      <c r="BL662" s="32"/>
      <c r="BM662" s="35"/>
      <c r="BN662" s="29">
        <v>2</v>
      </c>
      <c r="BO662" s="25"/>
      <c r="BP662" s="36"/>
      <c r="BQ662" s="36"/>
      <c r="BR662" s="48">
        <v>34</v>
      </c>
      <c r="BS662" s="38" t="s">
        <v>238</v>
      </c>
      <c r="BT662" s="38" t="s">
        <v>60</v>
      </c>
      <c r="BU662" s="40" t="s">
        <v>239</v>
      </c>
      <c r="BV662" s="39" t="s">
        <v>240</v>
      </c>
      <c r="BW662" s="51">
        <v>8</v>
      </c>
      <c r="BX662" s="51" t="s">
        <v>110</v>
      </c>
      <c r="BY662" s="58" t="s">
        <v>111</v>
      </c>
      <c r="BZ662" s="39" t="s">
        <v>129</v>
      </c>
      <c r="CA662" s="40">
        <v>13</v>
      </c>
      <c r="CB662" s="40">
        <v>13</v>
      </c>
      <c r="CC662" s="40"/>
      <c r="CD662" s="40"/>
      <c r="CE662" s="40">
        <v>13</v>
      </c>
      <c r="CF662" s="40"/>
      <c r="CG662" s="40">
        <v>37</v>
      </c>
      <c r="CH662" s="40">
        <v>17</v>
      </c>
      <c r="CI662" s="24"/>
      <c r="CM662">
        <v>2</v>
      </c>
      <c r="CN662" s="40">
        <v>1</v>
      </c>
    </row>
    <row r="663" spans="1:92" x14ac:dyDescent="0.25">
      <c r="A663">
        <v>537</v>
      </c>
      <c r="B663" s="21">
        <v>43673</v>
      </c>
      <c r="C663">
        <v>255</v>
      </c>
      <c r="D663">
        <v>7</v>
      </c>
      <c r="E663" t="s">
        <v>312</v>
      </c>
      <c r="F663">
        <v>3</v>
      </c>
      <c r="G663">
        <v>2</v>
      </c>
      <c r="H663">
        <v>255</v>
      </c>
      <c r="I663" t="s">
        <v>356</v>
      </c>
      <c r="L663">
        <f t="shared" ref="L663:L672" si="90">--_xlfn.CONCAT(M663:P663)</f>
        <v>7</v>
      </c>
      <c r="M663" s="24">
        <v>0</v>
      </c>
      <c r="N663" s="24">
        <v>7</v>
      </c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  <c r="AI663" s="24"/>
      <c r="AJ663" s="25">
        <v>9</v>
      </c>
      <c r="AK663" s="26"/>
      <c r="AL663" s="27"/>
      <c r="AM663" s="27"/>
      <c r="AN663" s="28"/>
      <c r="AO663" s="29"/>
      <c r="AP663" s="30">
        <v>1</v>
      </c>
      <c r="AQ663" s="27">
        <v>1</v>
      </c>
      <c r="AR663" s="31">
        <v>1</v>
      </c>
      <c r="AS663" s="29">
        <v>5</v>
      </c>
      <c r="AT663" s="30">
        <v>5</v>
      </c>
      <c r="AU663" s="25"/>
      <c r="AV663" s="27"/>
      <c r="AW663" s="31"/>
      <c r="AX663" s="29"/>
      <c r="AY663" s="32"/>
      <c r="AZ663" s="25"/>
      <c r="BA663" s="33"/>
      <c r="BB663" s="31"/>
      <c r="BC663" s="31"/>
      <c r="BD663" s="34"/>
      <c r="BE663" s="26"/>
      <c r="BF663" s="26"/>
      <c r="BG663" s="26"/>
      <c r="BH663" s="27"/>
      <c r="BI663" s="27"/>
      <c r="BJ663" s="28"/>
      <c r="BK663" s="32"/>
      <c r="BL663" s="32"/>
      <c r="BM663" s="35"/>
      <c r="BN663" s="29">
        <v>2</v>
      </c>
      <c r="BO663" s="25"/>
      <c r="BP663" s="36"/>
      <c r="BQ663" s="36"/>
      <c r="BR663" s="36">
        <v>37</v>
      </c>
      <c r="BS663" s="24"/>
      <c r="BT663" s="24"/>
      <c r="BU663" t="s">
        <v>201</v>
      </c>
      <c r="BV663" s="24" t="s">
        <v>202</v>
      </c>
      <c r="BW663" s="24"/>
      <c r="BX663" s="24"/>
      <c r="BY663" s="24"/>
      <c r="BZ663" s="39" t="s">
        <v>89</v>
      </c>
      <c r="CA663" s="40" t="s">
        <v>203</v>
      </c>
      <c r="CB663" s="40">
        <v>25</v>
      </c>
      <c r="CC663" s="40"/>
      <c r="CD663" s="40"/>
      <c r="CE663" s="40" t="s">
        <v>203</v>
      </c>
      <c r="CF663" s="40"/>
      <c r="CG663" s="40"/>
      <c r="CH663" s="40"/>
      <c r="CI663" s="24"/>
      <c r="CJ663" s="24" t="s">
        <v>203</v>
      </c>
      <c r="CM663">
        <v>2</v>
      </c>
      <c r="CN663" s="40">
        <v>1</v>
      </c>
    </row>
    <row r="664" spans="1:92" x14ac:dyDescent="0.25">
      <c r="A664">
        <v>549</v>
      </c>
      <c r="B664" s="21">
        <v>43674</v>
      </c>
      <c r="C664">
        <v>274</v>
      </c>
      <c r="D664">
        <v>6</v>
      </c>
      <c r="E664" t="s">
        <v>358</v>
      </c>
      <c r="F664">
        <v>3</v>
      </c>
      <c r="G664">
        <v>2</v>
      </c>
      <c r="H664">
        <v>274</v>
      </c>
      <c r="I664" t="s">
        <v>359</v>
      </c>
      <c r="J664" s="22">
        <f>COUNTIF($C$153:C754,C664)</f>
        <v>5</v>
      </c>
      <c r="K664" s="23">
        <v>2</v>
      </c>
      <c r="L664">
        <f t="shared" si="90"/>
        <v>6</v>
      </c>
      <c r="M664" s="24">
        <v>0</v>
      </c>
      <c r="N664" s="24">
        <v>6</v>
      </c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  <c r="AI664" s="24"/>
      <c r="AJ664" s="25">
        <v>1</v>
      </c>
      <c r="AK664" s="26">
        <v>2</v>
      </c>
      <c r="AL664" s="27">
        <v>0</v>
      </c>
      <c r="AM664" s="27">
        <v>1</v>
      </c>
      <c r="AN664" s="28">
        <f>--_xlfn.CONCAT(AL664:AM664)</f>
        <v>1</v>
      </c>
      <c r="AO664" s="29">
        <v>4</v>
      </c>
      <c r="AP664" s="30">
        <v>1</v>
      </c>
      <c r="AQ664" s="27">
        <v>4</v>
      </c>
      <c r="AR664" s="31">
        <v>1</v>
      </c>
      <c r="AS664" s="29">
        <v>1</v>
      </c>
      <c r="AT664" s="30">
        <v>1</v>
      </c>
      <c r="AU664" s="25"/>
      <c r="AV664" s="27"/>
      <c r="AW664" s="31"/>
      <c r="AX664" s="29"/>
      <c r="AY664" s="32"/>
      <c r="AZ664" s="25"/>
      <c r="BA664" s="33"/>
      <c r="BB664" s="31"/>
      <c r="BC664" s="31"/>
      <c r="BD664" s="34"/>
      <c r="BE664" s="26"/>
      <c r="BF664" s="26"/>
      <c r="BG664" s="26"/>
      <c r="BH664" s="27"/>
      <c r="BI664" s="27"/>
      <c r="BJ664" s="28"/>
      <c r="BK664" s="32"/>
      <c r="BL664" s="32"/>
      <c r="BM664" s="35"/>
      <c r="BN664" s="29">
        <v>2</v>
      </c>
      <c r="BO664" s="25"/>
      <c r="BP664" s="36">
        <v>0</v>
      </c>
      <c r="BQ664" s="36">
        <v>7</v>
      </c>
      <c r="BR664" s="36">
        <f>--_xlfn.CONCAT(BP664:BQ664)</f>
        <v>7</v>
      </c>
      <c r="BS664" s="38">
        <v>5</v>
      </c>
      <c r="BT664" s="38" t="s">
        <v>76</v>
      </c>
      <c r="BU664" s="40" t="s">
        <v>77</v>
      </c>
      <c r="BV664" s="39" t="s">
        <v>78</v>
      </c>
      <c r="BW664" s="39"/>
      <c r="BX664" s="39"/>
      <c r="BY664" s="39"/>
      <c r="BZ664" s="39" t="s">
        <v>79</v>
      </c>
      <c r="CA664" s="40">
        <v>4</v>
      </c>
      <c r="CB664" s="40">
        <v>4</v>
      </c>
      <c r="CC664" s="40"/>
      <c r="CD664" s="40"/>
      <c r="CE664" s="40">
        <v>4</v>
      </c>
      <c r="CF664" s="40"/>
      <c r="CG664" s="40">
        <v>33</v>
      </c>
      <c r="CH664" s="40">
        <v>14</v>
      </c>
      <c r="CI664" s="24"/>
      <c r="CJ664" s="24"/>
      <c r="CM664">
        <v>2</v>
      </c>
      <c r="CN664" s="40">
        <v>1</v>
      </c>
    </row>
    <row r="665" spans="1:92" x14ac:dyDescent="0.25">
      <c r="A665">
        <v>548</v>
      </c>
      <c r="B665" s="21">
        <v>43674</v>
      </c>
      <c r="C665">
        <v>274</v>
      </c>
      <c r="D665">
        <v>33</v>
      </c>
      <c r="E665" t="s">
        <v>358</v>
      </c>
      <c r="F665">
        <v>3</v>
      </c>
      <c r="G665">
        <v>2</v>
      </c>
      <c r="H665">
        <v>274</v>
      </c>
      <c r="I665" t="s">
        <v>359</v>
      </c>
      <c r="J665" s="22">
        <f>COUNTIF($C$149:C754,C665)</f>
        <v>5</v>
      </c>
      <c r="K665" s="23">
        <v>1</v>
      </c>
      <c r="L665">
        <f t="shared" si="90"/>
        <v>33</v>
      </c>
      <c r="M665" s="24">
        <v>3</v>
      </c>
      <c r="N665" s="24">
        <v>3</v>
      </c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  <c r="AI665" s="24"/>
      <c r="AJ665" s="25">
        <v>4</v>
      </c>
      <c r="AK665" s="26">
        <v>7</v>
      </c>
      <c r="AL665" s="27"/>
      <c r="AM665" s="27"/>
      <c r="AN665" s="28"/>
      <c r="AO665" s="29"/>
      <c r="AP665" s="30">
        <v>1</v>
      </c>
      <c r="AQ665" s="27">
        <v>4</v>
      </c>
      <c r="AR665" s="31">
        <v>1</v>
      </c>
      <c r="AS665" s="29">
        <v>3</v>
      </c>
      <c r="AT665" s="30">
        <v>1</v>
      </c>
      <c r="AU665" s="25"/>
      <c r="AV665" s="27"/>
      <c r="AW665" s="31"/>
      <c r="AX665" s="29"/>
      <c r="AY665" s="32"/>
      <c r="AZ665" s="25"/>
      <c r="BA665" s="33">
        <v>4</v>
      </c>
      <c r="BB665" s="31">
        <v>0</v>
      </c>
      <c r="BC665" s="31">
        <v>4</v>
      </c>
      <c r="BD665" s="34">
        <f>--_xlfn.CONCAT(BB665:BC665)</f>
        <v>4</v>
      </c>
      <c r="BE665" s="26"/>
      <c r="BF665" s="26"/>
      <c r="BG665" s="26"/>
      <c r="BH665" s="27"/>
      <c r="BI665" s="27"/>
      <c r="BJ665" s="28"/>
      <c r="BK665" s="32"/>
      <c r="BL665" s="32"/>
      <c r="BM665" s="35"/>
      <c r="BN665" s="29">
        <v>2</v>
      </c>
      <c r="BO665" s="25"/>
      <c r="BP665" s="36"/>
      <c r="BQ665" s="36"/>
      <c r="BR665" s="48">
        <v>33</v>
      </c>
      <c r="BS665" s="38" t="s">
        <v>141</v>
      </c>
      <c r="BT665" s="38" t="s">
        <v>86</v>
      </c>
      <c r="BU665" s="40" t="s">
        <v>142</v>
      </c>
      <c r="BV665" s="39" t="s">
        <v>143</v>
      </c>
      <c r="BW665" s="51">
        <v>4</v>
      </c>
      <c r="BX665" s="51" t="s">
        <v>110</v>
      </c>
      <c r="BY665" s="58" t="s">
        <v>225</v>
      </c>
      <c r="BZ665" s="39" t="s">
        <v>129</v>
      </c>
      <c r="CA665" s="40">
        <v>13</v>
      </c>
      <c r="CB665" s="40">
        <v>13</v>
      </c>
      <c r="CC665" s="40"/>
      <c r="CD665" s="40"/>
      <c r="CE665" s="40">
        <v>13</v>
      </c>
      <c r="CF665" s="40"/>
      <c r="CG665" s="40">
        <v>37</v>
      </c>
      <c r="CH665" s="40">
        <v>17</v>
      </c>
      <c r="CI665" s="24"/>
      <c r="CM665">
        <v>2</v>
      </c>
      <c r="CN665" s="40">
        <v>1</v>
      </c>
    </row>
    <row r="666" spans="1:92" x14ac:dyDescent="0.25">
      <c r="A666">
        <v>329</v>
      </c>
      <c r="B666" s="21">
        <v>43670</v>
      </c>
      <c r="C666">
        <v>200</v>
      </c>
      <c r="D666">
        <v>12</v>
      </c>
      <c r="E666" t="s">
        <v>274</v>
      </c>
      <c r="F666">
        <v>3</v>
      </c>
      <c r="G666">
        <v>2</v>
      </c>
      <c r="H666">
        <v>200</v>
      </c>
      <c r="I666" t="s">
        <v>350</v>
      </c>
      <c r="J666" s="22">
        <f>COUNTIF($C$138:C754,C666)</f>
        <v>9</v>
      </c>
      <c r="K666" s="23">
        <v>1</v>
      </c>
      <c r="L666">
        <f t="shared" si="90"/>
        <v>12</v>
      </c>
      <c r="M666" s="24">
        <v>1</v>
      </c>
      <c r="N666" s="24">
        <v>2</v>
      </c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  <c r="AI666" s="24"/>
      <c r="AJ666" s="25">
        <v>3</v>
      </c>
      <c r="AK666" s="26"/>
      <c r="AL666" s="27"/>
      <c r="AM666" s="27"/>
      <c r="AN666" s="28"/>
      <c r="AO666" s="29"/>
      <c r="AP666" s="30">
        <v>1</v>
      </c>
      <c r="AQ666" s="27">
        <v>4</v>
      </c>
      <c r="AR666" s="31">
        <v>1</v>
      </c>
      <c r="AS666" s="29">
        <v>2</v>
      </c>
      <c r="AT666" s="30">
        <v>3</v>
      </c>
      <c r="AU666" s="25"/>
      <c r="AV666" s="27"/>
      <c r="AW666" s="31"/>
      <c r="AX666" s="29"/>
      <c r="AY666" s="32"/>
      <c r="AZ666" s="25"/>
      <c r="BA666" s="33">
        <v>3</v>
      </c>
      <c r="BB666" s="31">
        <v>0</v>
      </c>
      <c r="BC666" s="31">
        <v>6</v>
      </c>
      <c r="BD666" s="34">
        <f>--_xlfn.CONCAT(BB666:BC666)</f>
        <v>6</v>
      </c>
      <c r="BE666" s="26"/>
      <c r="BF666" s="26"/>
      <c r="BG666" s="26"/>
      <c r="BH666" s="27"/>
      <c r="BI666" s="27"/>
      <c r="BJ666" s="28"/>
      <c r="BK666" s="32"/>
      <c r="BL666" s="32"/>
      <c r="BM666" s="35"/>
      <c r="BN666" s="29">
        <v>2</v>
      </c>
      <c r="BO666" s="25"/>
      <c r="BP666" s="36"/>
      <c r="BQ666" s="36"/>
      <c r="BR666" s="48">
        <v>34</v>
      </c>
      <c r="BS666" s="38" t="s">
        <v>238</v>
      </c>
      <c r="BT666" s="38" t="s">
        <v>60</v>
      </c>
      <c r="BU666" s="40" t="s">
        <v>239</v>
      </c>
      <c r="BV666" s="39" t="s">
        <v>240</v>
      </c>
      <c r="BW666" s="36">
        <v>6</v>
      </c>
      <c r="BX666" s="36" t="s">
        <v>178</v>
      </c>
      <c r="BY666" s="63" t="s">
        <v>273</v>
      </c>
      <c r="BZ666" s="39" t="s">
        <v>89</v>
      </c>
      <c r="CA666" s="40" t="s">
        <v>367</v>
      </c>
      <c r="CB666" s="40">
        <v>18</v>
      </c>
      <c r="CC666" s="40"/>
      <c r="CD666" s="40"/>
      <c r="CE666" s="40" t="s">
        <v>367</v>
      </c>
      <c r="CF666" s="40"/>
      <c r="CG666" s="40">
        <v>41</v>
      </c>
      <c r="CH666" s="40">
        <v>0</v>
      </c>
      <c r="CI666" s="24"/>
      <c r="CM666">
        <v>2</v>
      </c>
      <c r="CN666" s="40">
        <v>1</v>
      </c>
    </row>
    <row r="667" spans="1:92" x14ac:dyDescent="0.25">
      <c r="A667">
        <v>330</v>
      </c>
      <c r="B667" s="21">
        <v>43670</v>
      </c>
      <c r="C667">
        <v>200</v>
      </c>
      <c r="D667">
        <v>2</v>
      </c>
      <c r="E667" t="s">
        <v>274</v>
      </c>
      <c r="F667">
        <v>3</v>
      </c>
      <c r="G667">
        <v>2</v>
      </c>
      <c r="H667">
        <v>200</v>
      </c>
      <c r="I667" t="s">
        <v>350</v>
      </c>
      <c r="L667">
        <f t="shared" si="90"/>
        <v>2</v>
      </c>
      <c r="M667" s="24">
        <v>0</v>
      </c>
      <c r="N667" s="24">
        <v>2</v>
      </c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  <c r="AI667" s="24"/>
      <c r="AJ667" s="25"/>
      <c r="AK667" s="26"/>
      <c r="AL667" s="27"/>
      <c r="AM667" s="27"/>
      <c r="AN667" s="28"/>
      <c r="AO667" s="29"/>
      <c r="AP667" s="30"/>
      <c r="AQ667" s="27"/>
      <c r="AR667" s="31"/>
      <c r="AS667" s="29"/>
      <c r="AT667" s="30"/>
      <c r="AU667" s="25"/>
      <c r="AV667" s="27"/>
      <c r="AW667" s="31"/>
      <c r="AX667" s="29"/>
      <c r="AY667" s="32"/>
      <c r="AZ667" s="25"/>
      <c r="BA667" s="33"/>
      <c r="BB667" s="31"/>
      <c r="BC667" s="31"/>
      <c r="BD667" s="34"/>
      <c r="BE667" s="26"/>
      <c r="BF667" s="26"/>
      <c r="BG667" s="26"/>
      <c r="BH667" s="27"/>
      <c r="BI667" s="27"/>
      <c r="BJ667" s="28"/>
      <c r="BK667" s="32"/>
      <c r="BL667" s="32"/>
      <c r="BM667" s="35"/>
      <c r="BN667" s="29"/>
      <c r="BO667" s="25"/>
      <c r="BP667" s="36"/>
      <c r="BQ667" s="36"/>
      <c r="BR667" s="37">
        <v>42</v>
      </c>
      <c r="BS667" s="24"/>
      <c r="BT667" s="24"/>
      <c r="BU667" t="s">
        <v>223</v>
      </c>
      <c r="BV667" s="24" t="s">
        <v>224</v>
      </c>
      <c r="BW667" s="24"/>
      <c r="BX667" s="24"/>
      <c r="BY667" s="24"/>
      <c r="BZ667" s="24" t="s">
        <v>104</v>
      </c>
      <c r="CA667" s="40" t="s">
        <v>104</v>
      </c>
      <c r="CB667" s="40">
        <v>28</v>
      </c>
      <c r="CC667" s="40"/>
      <c r="CD667" s="40"/>
      <c r="CE667" s="40" t="s">
        <v>104</v>
      </c>
      <c r="CF667" s="40"/>
      <c r="CG667" s="40"/>
      <c r="CH667" s="40"/>
      <c r="CI667" s="24"/>
      <c r="CJ667" s="24"/>
      <c r="CM667">
        <v>2</v>
      </c>
      <c r="CN667" s="40">
        <v>1</v>
      </c>
    </row>
    <row r="668" spans="1:92" x14ac:dyDescent="0.25">
      <c r="A668">
        <v>332</v>
      </c>
      <c r="B668" s="21">
        <v>43670</v>
      </c>
      <c r="C668">
        <v>200</v>
      </c>
      <c r="D668">
        <v>3</v>
      </c>
      <c r="E668" t="s">
        <v>274</v>
      </c>
      <c r="F668">
        <v>3</v>
      </c>
      <c r="G668">
        <v>2</v>
      </c>
      <c r="H668">
        <v>200</v>
      </c>
      <c r="I668" t="s">
        <v>350</v>
      </c>
      <c r="L668">
        <f t="shared" si="90"/>
        <v>3</v>
      </c>
      <c r="M668" s="24">
        <v>0</v>
      </c>
      <c r="N668" s="24">
        <v>3</v>
      </c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  <c r="AI668" s="24"/>
      <c r="AJ668" s="25"/>
      <c r="AK668" s="26"/>
      <c r="AL668" s="27"/>
      <c r="AM668" s="27"/>
      <c r="AN668" s="28"/>
      <c r="AO668" s="29"/>
      <c r="AP668" s="30"/>
      <c r="AQ668" s="27"/>
      <c r="AR668" s="31"/>
      <c r="AS668" s="29"/>
      <c r="AT668" s="30"/>
      <c r="AU668" s="25"/>
      <c r="AV668" s="27"/>
      <c r="AW668" s="31"/>
      <c r="AX668" s="29"/>
      <c r="AY668" s="32"/>
      <c r="AZ668" s="25"/>
      <c r="BA668" s="33"/>
      <c r="BB668" s="31"/>
      <c r="BC668" s="31"/>
      <c r="BD668" s="34"/>
      <c r="BE668" s="26"/>
      <c r="BF668" s="26"/>
      <c r="BG668" s="26"/>
      <c r="BH668" s="27"/>
      <c r="BI668" s="27"/>
      <c r="BJ668" s="28"/>
      <c r="BK668" s="32"/>
      <c r="BL668" s="32"/>
      <c r="BM668" s="35"/>
      <c r="BN668" s="29"/>
      <c r="BO668" s="25"/>
      <c r="BP668" s="36"/>
      <c r="BQ668" s="36"/>
      <c r="BR668" s="36">
        <v>42</v>
      </c>
      <c r="BS668" s="24"/>
      <c r="BT668" s="24"/>
      <c r="BU668" t="s">
        <v>223</v>
      </c>
      <c r="BV668" s="24" t="s">
        <v>224</v>
      </c>
      <c r="BW668" s="24"/>
      <c r="BX668" s="24"/>
      <c r="BY668" s="24"/>
      <c r="BZ668" s="24" t="s">
        <v>104</v>
      </c>
      <c r="CA668" s="40" t="s">
        <v>104</v>
      </c>
      <c r="CB668" s="40">
        <v>28</v>
      </c>
      <c r="CC668" s="40"/>
      <c r="CD668" s="40"/>
      <c r="CE668" s="40" t="s">
        <v>104</v>
      </c>
      <c r="CF668" s="40"/>
      <c r="CG668" s="40"/>
      <c r="CH668" s="40"/>
      <c r="CI668" s="24"/>
      <c r="CJ668" s="24"/>
      <c r="CM668">
        <v>2</v>
      </c>
      <c r="CN668" s="40">
        <v>1</v>
      </c>
    </row>
    <row r="669" spans="1:92" x14ac:dyDescent="0.25">
      <c r="A669">
        <v>333</v>
      </c>
      <c r="B669" s="21">
        <v>43670</v>
      </c>
      <c r="C669">
        <v>200</v>
      </c>
      <c r="D669">
        <v>4</v>
      </c>
      <c r="E669" t="s">
        <v>274</v>
      </c>
      <c r="F669">
        <v>3</v>
      </c>
      <c r="G669">
        <v>2</v>
      </c>
      <c r="H669">
        <v>200</v>
      </c>
      <c r="I669" t="s">
        <v>350</v>
      </c>
      <c r="L669">
        <f t="shared" si="90"/>
        <v>4</v>
      </c>
      <c r="M669" s="24">
        <v>0</v>
      </c>
      <c r="N669" s="24">
        <v>4</v>
      </c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  <c r="AI669" s="24"/>
      <c r="AJ669" s="25"/>
      <c r="AK669" s="26"/>
      <c r="AL669" s="27"/>
      <c r="AM669" s="27"/>
      <c r="AN669" s="28"/>
      <c r="AO669" s="29"/>
      <c r="AP669" s="30"/>
      <c r="AQ669" s="27"/>
      <c r="AR669" s="31"/>
      <c r="AS669" s="29"/>
      <c r="AT669" s="30"/>
      <c r="AU669" s="25"/>
      <c r="AV669" s="27"/>
      <c r="AW669" s="31"/>
      <c r="AX669" s="29"/>
      <c r="AY669" s="32"/>
      <c r="AZ669" s="25"/>
      <c r="BA669" s="33"/>
      <c r="BB669" s="31"/>
      <c r="BC669" s="31"/>
      <c r="BD669" s="34"/>
      <c r="BE669" s="26"/>
      <c r="BF669" s="26"/>
      <c r="BG669" s="26"/>
      <c r="BH669" s="27"/>
      <c r="BI669" s="27"/>
      <c r="BJ669" s="28"/>
      <c r="BK669" s="32"/>
      <c r="BL669" s="32"/>
      <c r="BM669" s="35"/>
      <c r="BN669" s="29"/>
      <c r="BO669" s="25"/>
      <c r="BP669" s="36"/>
      <c r="BQ669" s="36"/>
      <c r="BR669" s="36">
        <v>42</v>
      </c>
      <c r="BS669" s="24"/>
      <c r="BT669" s="24"/>
      <c r="BU669" t="s">
        <v>223</v>
      </c>
      <c r="BV669" s="24" t="s">
        <v>224</v>
      </c>
      <c r="BW669" s="24"/>
      <c r="BX669" s="24"/>
      <c r="BY669" s="24"/>
      <c r="BZ669" s="24" t="s">
        <v>104</v>
      </c>
      <c r="CA669" s="40" t="s">
        <v>104</v>
      </c>
      <c r="CB669" s="40">
        <v>28</v>
      </c>
      <c r="CC669" s="40"/>
      <c r="CD669" s="40"/>
      <c r="CE669" s="40" t="s">
        <v>104</v>
      </c>
      <c r="CF669" s="40"/>
      <c r="CG669" s="40"/>
      <c r="CH669" s="40"/>
      <c r="CI669" s="24"/>
      <c r="CJ669" s="24"/>
      <c r="CM669">
        <v>2</v>
      </c>
      <c r="CN669" s="40">
        <v>1</v>
      </c>
    </row>
    <row r="670" spans="1:92" x14ac:dyDescent="0.25">
      <c r="A670">
        <v>334</v>
      </c>
      <c r="B670" s="21">
        <v>43670</v>
      </c>
      <c r="C670">
        <v>200</v>
      </c>
      <c r="D670">
        <v>40</v>
      </c>
      <c r="E670" t="s">
        <v>274</v>
      </c>
      <c r="F670">
        <v>3</v>
      </c>
      <c r="G670">
        <v>2</v>
      </c>
      <c r="I670" t="s">
        <v>350</v>
      </c>
      <c r="J670" s="22">
        <f>COUNTIF($C$144:C754,C670)</f>
        <v>9</v>
      </c>
      <c r="K670" s="23"/>
      <c r="L670">
        <f t="shared" si="90"/>
        <v>40</v>
      </c>
      <c r="M670" s="24">
        <v>4</v>
      </c>
      <c r="N670" s="24">
        <v>0</v>
      </c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  <c r="AI670" s="24"/>
      <c r="AJ670" s="25"/>
      <c r="AK670" s="26"/>
      <c r="AL670" s="27"/>
      <c r="AM670" s="27"/>
      <c r="AN670" s="28"/>
      <c r="AO670" s="29"/>
      <c r="AP670" s="30">
        <v>1</v>
      </c>
      <c r="AQ670" s="27">
        <v>7</v>
      </c>
      <c r="AR670" s="31">
        <v>1</v>
      </c>
      <c r="AS670" s="29">
        <v>1</v>
      </c>
      <c r="AT670" s="30">
        <v>3</v>
      </c>
      <c r="AU670" s="25"/>
      <c r="AV670" s="27" t="s">
        <v>217</v>
      </c>
      <c r="AW670" s="31">
        <v>1</v>
      </c>
      <c r="AX670" s="29">
        <v>3</v>
      </c>
      <c r="AY670" s="32"/>
      <c r="AZ670" s="25"/>
      <c r="BA670" s="33"/>
      <c r="BB670" s="31"/>
      <c r="BC670" s="31"/>
      <c r="BD670" s="34"/>
      <c r="BE670" s="26"/>
      <c r="BF670" s="26"/>
      <c r="BG670" s="26"/>
      <c r="BH670" s="27"/>
      <c r="BI670" s="27"/>
      <c r="BJ670" s="28"/>
      <c r="BK670" s="32"/>
      <c r="BL670" s="32"/>
      <c r="BM670" s="35"/>
      <c r="BN670" s="29">
        <v>2</v>
      </c>
      <c r="BO670" s="25"/>
      <c r="BP670" s="36"/>
      <c r="BQ670" s="36"/>
      <c r="BR670" s="62">
        <v>36</v>
      </c>
      <c r="BS670" s="27">
        <v>13</v>
      </c>
      <c r="BT670" s="24"/>
      <c r="BU670" t="s">
        <v>101</v>
      </c>
      <c r="BV670" s="24" t="s">
        <v>102</v>
      </c>
      <c r="BW670" s="24"/>
      <c r="BX670" s="24"/>
      <c r="BY670" s="24"/>
      <c r="BZ670" s="24" t="s">
        <v>103</v>
      </c>
      <c r="CA670" s="40" t="s">
        <v>104</v>
      </c>
      <c r="CB670" s="40">
        <v>28</v>
      </c>
      <c r="CC670" s="40"/>
      <c r="CD670" s="40"/>
      <c r="CE670" s="40" t="s">
        <v>104</v>
      </c>
      <c r="CF670" s="40"/>
      <c r="CG670" s="40"/>
      <c r="CH670" s="40"/>
      <c r="CM670">
        <v>2</v>
      </c>
      <c r="CN670" s="40">
        <v>1</v>
      </c>
    </row>
    <row r="671" spans="1:92" x14ac:dyDescent="0.25">
      <c r="A671">
        <v>335</v>
      </c>
      <c r="B671" s="21">
        <v>43670</v>
      </c>
      <c r="C671">
        <v>200</v>
      </c>
      <c r="D671">
        <v>41</v>
      </c>
      <c r="E671" t="s">
        <v>274</v>
      </c>
      <c r="F671">
        <v>3</v>
      </c>
      <c r="G671">
        <v>2</v>
      </c>
      <c r="H671">
        <v>200</v>
      </c>
      <c r="I671" t="s">
        <v>350</v>
      </c>
      <c r="J671" s="22">
        <f>COUNTIF($C$143:C754,C671)</f>
        <v>9</v>
      </c>
      <c r="K671" s="23">
        <v>2</v>
      </c>
      <c r="L671">
        <f t="shared" si="90"/>
        <v>41</v>
      </c>
      <c r="M671" s="24">
        <v>4</v>
      </c>
      <c r="N671" s="24">
        <v>1</v>
      </c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  <c r="AI671" s="24"/>
      <c r="AJ671" s="25">
        <v>3</v>
      </c>
      <c r="AK671" s="26"/>
      <c r="AL671" s="27"/>
      <c r="AM671" s="27"/>
      <c r="AN671" s="28"/>
      <c r="AO671" s="29"/>
      <c r="AP671" s="30">
        <v>1</v>
      </c>
      <c r="AQ671" s="27">
        <v>6</v>
      </c>
      <c r="AR671" s="31">
        <v>1</v>
      </c>
      <c r="AS671" s="29">
        <v>3</v>
      </c>
      <c r="AT671" s="30">
        <v>6</v>
      </c>
      <c r="AU671" s="25"/>
      <c r="AV671" s="27"/>
      <c r="AW671" s="31"/>
      <c r="AX671" s="29"/>
      <c r="AY671" s="32"/>
      <c r="AZ671" s="25"/>
      <c r="BA671" s="33"/>
      <c r="BB671" s="31"/>
      <c r="BC671" s="31"/>
      <c r="BD671" s="34"/>
      <c r="BE671" s="26"/>
      <c r="BF671" s="26"/>
      <c r="BG671" s="26"/>
      <c r="BH671" s="27"/>
      <c r="BI671" s="27"/>
      <c r="BJ671" s="28"/>
      <c r="BK671" s="32"/>
      <c r="BL671" s="32"/>
      <c r="BM671" s="35"/>
      <c r="BN671" s="29">
        <v>2</v>
      </c>
      <c r="BO671" s="25"/>
      <c r="BP671" s="36"/>
      <c r="BQ671" s="36"/>
      <c r="BR671" s="62">
        <v>36</v>
      </c>
      <c r="BS671" s="27">
        <v>13</v>
      </c>
      <c r="BT671" s="24" t="s">
        <v>371</v>
      </c>
      <c r="BU671" t="s">
        <v>101</v>
      </c>
      <c r="BV671" s="24" t="s">
        <v>102</v>
      </c>
      <c r="BW671" s="24"/>
      <c r="BX671" s="24"/>
      <c r="BY671" s="24"/>
      <c r="BZ671" s="24" t="s">
        <v>103</v>
      </c>
      <c r="CA671" s="40" t="s">
        <v>104</v>
      </c>
      <c r="CB671" s="40">
        <v>28</v>
      </c>
      <c r="CC671" s="40"/>
      <c r="CD671" s="40"/>
      <c r="CE671" s="40" t="s">
        <v>104</v>
      </c>
      <c r="CF671" s="40"/>
      <c r="CG671" s="40"/>
      <c r="CH671" s="40"/>
      <c r="CM671">
        <v>2</v>
      </c>
      <c r="CN671" s="40">
        <v>1</v>
      </c>
    </row>
    <row r="672" spans="1:92" x14ac:dyDescent="0.25">
      <c r="A672">
        <v>336</v>
      </c>
      <c r="B672" s="21">
        <v>43670</v>
      </c>
      <c r="C672">
        <v>200</v>
      </c>
      <c r="D672">
        <v>7</v>
      </c>
      <c r="E672" t="s">
        <v>274</v>
      </c>
      <c r="F672">
        <v>3</v>
      </c>
      <c r="G672">
        <v>2</v>
      </c>
      <c r="H672">
        <v>200</v>
      </c>
      <c r="I672" t="s">
        <v>350</v>
      </c>
      <c r="L672">
        <f t="shared" si="90"/>
        <v>7</v>
      </c>
      <c r="M672" s="24">
        <v>0</v>
      </c>
      <c r="N672" s="24">
        <v>7</v>
      </c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  <c r="AI672" s="24"/>
      <c r="AJ672" s="25"/>
      <c r="AK672" s="26"/>
      <c r="AL672" s="27"/>
      <c r="AM672" s="27"/>
      <c r="AN672" s="28"/>
      <c r="AO672" s="29"/>
      <c r="AP672" s="30"/>
      <c r="AQ672" s="27"/>
      <c r="AR672" s="31"/>
      <c r="AS672" s="29"/>
      <c r="AT672" s="30"/>
      <c r="AU672" s="25"/>
      <c r="AV672" s="27"/>
      <c r="AW672" s="31"/>
      <c r="AX672" s="29"/>
      <c r="AY672" s="32"/>
      <c r="AZ672" s="25"/>
      <c r="BA672" s="33"/>
      <c r="BB672" s="31"/>
      <c r="BC672" s="31"/>
      <c r="BD672" s="34"/>
      <c r="BE672" s="26"/>
      <c r="BF672" s="26"/>
      <c r="BG672" s="26"/>
      <c r="BH672" s="27"/>
      <c r="BI672" s="27"/>
      <c r="BJ672" s="28"/>
      <c r="BK672" s="32"/>
      <c r="BL672" s="32"/>
      <c r="BM672" s="35"/>
      <c r="BN672" s="29"/>
      <c r="BO672" s="25"/>
      <c r="BP672" s="36"/>
      <c r="BQ672" s="36"/>
      <c r="BR672" s="36">
        <v>42</v>
      </c>
      <c r="BS672" s="24"/>
      <c r="BT672" s="24"/>
      <c r="BU672" t="s">
        <v>223</v>
      </c>
      <c r="BV672" s="24" t="s">
        <v>224</v>
      </c>
      <c r="BW672" s="24"/>
      <c r="BX672" s="24"/>
      <c r="BY672" s="24"/>
      <c r="BZ672" s="24" t="s">
        <v>104</v>
      </c>
      <c r="CA672" s="40" t="s">
        <v>104</v>
      </c>
      <c r="CB672" s="40">
        <v>28</v>
      </c>
      <c r="CC672" s="40"/>
      <c r="CD672" s="40"/>
      <c r="CE672" s="40" t="s">
        <v>104</v>
      </c>
      <c r="CF672" s="40"/>
      <c r="CG672" s="40"/>
      <c r="CH672" s="40"/>
      <c r="CI672" s="24"/>
      <c r="CJ672" s="24"/>
      <c r="CM672">
        <v>2</v>
      </c>
      <c r="CN672" s="40">
        <v>1</v>
      </c>
    </row>
    <row r="673" spans="1:92" x14ac:dyDescent="0.25">
      <c r="A673">
        <v>341</v>
      </c>
      <c r="B673" s="21">
        <v>43670</v>
      </c>
      <c r="C673">
        <v>207</v>
      </c>
      <c r="D673">
        <v>17</v>
      </c>
      <c r="E673" t="s">
        <v>274</v>
      </c>
      <c r="F673">
        <v>3</v>
      </c>
      <c r="G673">
        <v>2</v>
      </c>
      <c r="H673">
        <v>207</v>
      </c>
      <c r="I673" t="s">
        <v>357</v>
      </c>
      <c r="J673" s="22">
        <f>COUNTIF($C$140:C754,C673)</f>
        <v>2</v>
      </c>
      <c r="K673" s="23">
        <v>1</v>
      </c>
      <c r="L673">
        <f t="shared" ref="L673:L713" si="91">--_xlfn.CONCAT(M673:N673)</f>
        <v>17</v>
      </c>
      <c r="M673" s="24">
        <v>1</v>
      </c>
      <c r="N673" s="24">
        <v>7</v>
      </c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  <c r="AI673" s="24"/>
      <c r="AJ673" s="25">
        <v>4</v>
      </c>
      <c r="AK673" s="26">
        <v>7</v>
      </c>
      <c r="AL673" s="27"/>
      <c r="AM673" s="27"/>
      <c r="AN673" s="28"/>
      <c r="AO673" s="29"/>
      <c r="AP673" s="30">
        <v>1</v>
      </c>
      <c r="AQ673" s="27">
        <v>1</v>
      </c>
      <c r="AR673" s="31">
        <v>1</v>
      </c>
      <c r="AS673" s="29">
        <v>1</v>
      </c>
      <c r="AT673" s="30">
        <v>1</v>
      </c>
      <c r="AU673" s="25"/>
      <c r="AV673" s="27"/>
      <c r="AW673" s="31"/>
      <c r="AX673" s="29"/>
      <c r="AY673" s="32">
        <v>1</v>
      </c>
      <c r="AZ673" s="25">
        <v>1</v>
      </c>
      <c r="BA673" s="33"/>
      <c r="BB673" s="31"/>
      <c r="BC673" s="31"/>
      <c r="BD673" s="34"/>
      <c r="BE673" s="26"/>
      <c r="BF673" s="26"/>
      <c r="BG673" s="26"/>
      <c r="BH673" s="27"/>
      <c r="BI673" s="27"/>
      <c r="BJ673" s="28"/>
      <c r="BK673" s="32"/>
      <c r="BL673" s="32"/>
      <c r="BM673" s="35"/>
      <c r="BN673" s="29">
        <v>2</v>
      </c>
      <c r="BO673" s="25"/>
      <c r="BP673" s="36"/>
      <c r="BQ673" s="36"/>
      <c r="BR673" s="48">
        <v>33</v>
      </c>
      <c r="BS673" s="38" t="s">
        <v>141</v>
      </c>
      <c r="BT673" s="38" t="s">
        <v>86</v>
      </c>
      <c r="BU673" s="40" t="s">
        <v>142</v>
      </c>
      <c r="BV673" s="39" t="s">
        <v>143</v>
      </c>
      <c r="BW673" s="39"/>
      <c r="BX673" s="39"/>
      <c r="BY673" s="39"/>
      <c r="BZ673" s="39" t="s">
        <v>89</v>
      </c>
      <c r="CA673" s="40" t="s">
        <v>144</v>
      </c>
      <c r="CB673" s="40">
        <v>19</v>
      </c>
      <c r="CC673" s="40"/>
      <c r="CD673" s="40"/>
      <c r="CE673" s="40" t="s">
        <v>144</v>
      </c>
      <c r="CF673" s="40"/>
      <c r="CG673" s="40">
        <v>42</v>
      </c>
      <c r="CH673" s="40">
        <v>0</v>
      </c>
      <c r="CI673" s="24"/>
      <c r="CM673">
        <v>2</v>
      </c>
      <c r="CN673" s="40">
        <v>1</v>
      </c>
    </row>
    <row r="674" spans="1:92" x14ac:dyDescent="0.25">
      <c r="A674">
        <v>394</v>
      </c>
      <c r="B674" s="66">
        <v>43671</v>
      </c>
      <c r="C674">
        <v>223</v>
      </c>
      <c r="D674">
        <v>16</v>
      </c>
      <c r="E674" t="s">
        <v>274</v>
      </c>
      <c r="F674">
        <v>3</v>
      </c>
      <c r="G674">
        <v>2</v>
      </c>
      <c r="H674">
        <v>223</v>
      </c>
      <c r="I674" t="s">
        <v>372</v>
      </c>
      <c r="L674">
        <f t="shared" si="91"/>
        <v>16</v>
      </c>
      <c r="M674" s="24">
        <v>1</v>
      </c>
      <c r="N674" s="24">
        <v>6</v>
      </c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  <c r="AH674" s="24"/>
      <c r="AI674" s="24"/>
      <c r="AJ674" s="25"/>
      <c r="AK674" s="26"/>
      <c r="AL674" s="27"/>
      <c r="AM674" s="27"/>
      <c r="AN674" s="28"/>
      <c r="AO674" s="29"/>
      <c r="AP674" s="30"/>
      <c r="AQ674" s="27"/>
      <c r="AR674" s="31"/>
      <c r="AS674" s="29"/>
      <c r="AT674" s="30"/>
      <c r="AU674" s="25"/>
      <c r="AV674" s="27"/>
      <c r="AW674" s="31"/>
      <c r="AX674" s="29"/>
      <c r="AY674" s="32"/>
      <c r="AZ674" s="25"/>
      <c r="BA674" s="33"/>
      <c r="BB674" s="31"/>
      <c r="BC674" s="31"/>
      <c r="BD674" s="34"/>
      <c r="BE674" s="26"/>
      <c r="BF674" s="26"/>
      <c r="BG674" s="26"/>
      <c r="BH674" s="27"/>
      <c r="BI674" s="27"/>
      <c r="BJ674" s="28"/>
      <c r="BK674" s="32"/>
      <c r="BL674" s="32"/>
      <c r="BM674" s="35"/>
      <c r="BN674" s="29"/>
      <c r="BO674" s="25"/>
      <c r="BP674" s="36"/>
      <c r="BQ674" s="36"/>
      <c r="BR674" s="36">
        <v>42</v>
      </c>
      <c r="BS674" s="24"/>
      <c r="BT674" s="24"/>
      <c r="BU674" t="s">
        <v>223</v>
      </c>
      <c r="BV674" s="24" t="s">
        <v>224</v>
      </c>
      <c r="BW674" s="24"/>
      <c r="BX674" s="24"/>
      <c r="BY674" s="24"/>
      <c r="BZ674" s="24" t="s">
        <v>104</v>
      </c>
      <c r="CA674" s="40" t="s">
        <v>104</v>
      </c>
      <c r="CB674" s="40">
        <v>28</v>
      </c>
      <c r="CC674" s="40"/>
      <c r="CD674" s="40"/>
      <c r="CE674" s="40" t="s">
        <v>104</v>
      </c>
      <c r="CF674" s="40"/>
      <c r="CG674" s="40"/>
      <c r="CH674" s="40"/>
      <c r="CI674" s="24"/>
      <c r="CJ674" s="24"/>
      <c r="CM674">
        <v>2</v>
      </c>
      <c r="CN674" s="40">
        <v>2</v>
      </c>
    </row>
    <row r="675" spans="1:92" x14ac:dyDescent="0.25">
      <c r="A675">
        <v>395</v>
      </c>
      <c r="B675" s="66">
        <v>43671</v>
      </c>
      <c r="C675">
        <v>223</v>
      </c>
      <c r="D675">
        <v>3</v>
      </c>
      <c r="E675" t="s">
        <v>274</v>
      </c>
      <c r="F675">
        <v>3</v>
      </c>
      <c r="G675">
        <v>2</v>
      </c>
      <c r="H675">
        <v>223</v>
      </c>
      <c r="I675" t="s">
        <v>372</v>
      </c>
      <c r="L675">
        <f t="shared" si="91"/>
        <v>3</v>
      </c>
      <c r="M675" s="24">
        <v>0</v>
      </c>
      <c r="N675" s="24">
        <v>3</v>
      </c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  <c r="AI675" s="24"/>
      <c r="AJ675" s="25"/>
      <c r="AK675" s="26"/>
      <c r="AL675" s="27"/>
      <c r="AM675" s="27"/>
      <c r="AN675" s="28"/>
      <c r="AO675" s="29"/>
      <c r="AP675" s="30"/>
      <c r="AQ675" s="27"/>
      <c r="AR675" s="31"/>
      <c r="AS675" s="29"/>
      <c r="AT675" s="30"/>
      <c r="AU675" s="25"/>
      <c r="AV675" s="27"/>
      <c r="AW675" s="31"/>
      <c r="AX675" s="29"/>
      <c r="AY675" s="32"/>
      <c r="AZ675" s="25"/>
      <c r="BA675" s="33"/>
      <c r="BB675" s="31"/>
      <c r="BC675" s="31"/>
      <c r="BD675" s="34"/>
      <c r="BE675" s="26"/>
      <c r="BF675" s="26"/>
      <c r="BG675" s="26"/>
      <c r="BH675" s="27"/>
      <c r="BI675" s="27"/>
      <c r="BJ675" s="28"/>
      <c r="BK675" s="32"/>
      <c r="BL675" s="32"/>
      <c r="BM675" s="35"/>
      <c r="BN675" s="29"/>
      <c r="BO675" s="25"/>
      <c r="BP675" s="36"/>
      <c r="BQ675" s="36"/>
      <c r="BR675" s="36">
        <v>42</v>
      </c>
      <c r="BS675" s="24"/>
      <c r="BT675" s="24"/>
      <c r="BU675" t="s">
        <v>223</v>
      </c>
      <c r="BV675" s="24" t="s">
        <v>224</v>
      </c>
      <c r="BW675" s="24"/>
      <c r="BX675" s="24"/>
      <c r="BY675" s="24"/>
      <c r="BZ675" s="24" t="s">
        <v>104</v>
      </c>
      <c r="CA675" s="40" t="s">
        <v>104</v>
      </c>
      <c r="CB675" s="40">
        <v>28</v>
      </c>
      <c r="CC675" s="40"/>
      <c r="CD675" s="40"/>
      <c r="CE675" s="40" t="s">
        <v>104</v>
      </c>
      <c r="CF675" s="40"/>
      <c r="CG675" s="40"/>
      <c r="CH675" s="40"/>
      <c r="CI675" s="24"/>
      <c r="CJ675" s="24"/>
      <c r="CM675">
        <v>2</v>
      </c>
      <c r="CN675" s="40">
        <v>2</v>
      </c>
    </row>
    <row r="676" spans="1:92" x14ac:dyDescent="0.25">
      <c r="A676">
        <v>396</v>
      </c>
      <c r="B676" s="66">
        <v>43671</v>
      </c>
      <c r="C676">
        <v>223</v>
      </c>
      <c r="D676">
        <v>4</v>
      </c>
      <c r="E676" t="s">
        <v>274</v>
      </c>
      <c r="F676">
        <v>3</v>
      </c>
      <c r="G676">
        <v>2</v>
      </c>
      <c r="H676">
        <v>223</v>
      </c>
      <c r="I676" t="s">
        <v>372</v>
      </c>
      <c r="L676">
        <f t="shared" si="91"/>
        <v>4</v>
      </c>
      <c r="M676" s="24">
        <v>0</v>
      </c>
      <c r="N676" s="24">
        <v>4</v>
      </c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  <c r="AH676" s="24"/>
      <c r="AI676" s="24"/>
      <c r="AJ676" s="25"/>
      <c r="AK676" s="26"/>
      <c r="AL676" s="27"/>
      <c r="AM676" s="27"/>
      <c r="AN676" s="28"/>
      <c r="AO676" s="29"/>
      <c r="AP676" s="30"/>
      <c r="AQ676" s="27"/>
      <c r="AR676" s="31"/>
      <c r="AS676" s="29"/>
      <c r="AT676" s="30"/>
      <c r="AU676" s="25"/>
      <c r="AV676" s="27"/>
      <c r="AW676" s="31"/>
      <c r="AX676" s="29"/>
      <c r="AY676" s="32"/>
      <c r="AZ676" s="25"/>
      <c r="BA676" s="33"/>
      <c r="BB676" s="31"/>
      <c r="BC676" s="31"/>
      <c r="BD676" s="34"/>
      <c r="BE676" s="26"/>
      <c r="BF676" s="26"/>
      <c r="BG676" s="26"/>
      <c r="BH676" s="27"/>
      <c r="BI676" s="27"/>
      <c r="BJ676" s="28"/>
      <c r="BK676" s="32"/>
      <c r="BL676" s="32"/>
      <c r="BM676" s="35"/>
      <c r="BN676" s="29"/>
      <c r="BO676" s="25"/>
      <c r="BP676" s="36"/>
      <c r="BQ676" s="36"/>
      <c r="BR676" s="36">
        <v>42</v>
      </c>
      <c r="BS676" s="24"/>
      <c r="BT676" s="24"/>
      <c r="BU676" t="s">
        <v>223</v>
      </c>
      <c r="BV676" s="24" t="s">
        <v>224</v>
      </c>
      <c r="BW676" s="24"/>
      <c r="BX676" s="24"/>
      <c r="BY676" s="24"/>
      <c r="BZ676" s="24" t="s">
        <v>104</v>
      </c>
      <c r="CA676" s="40" t="s">
        <v>104</v>
      </c>
      <c r="CB676" s="40">
        <v>28</v>
      </c>
      <c r="CC676" s="40"/>
      <c r="CD676" s="40"/>
      <c r="CE676" s="40" t="s">
        <v>104</v>
      </c>
      <c r="CF676" s="40"/>
      <c r="CG676" s="40"/>
      <c r="CH676" s="40"/>
      <c r="CI676" s="24"/>
      <c r="CJ676" s="24"/>
      <c r="CM676">
        <v>2</v>
      </c>
      <c r="CN676" s="40">
        <v>2</v>
      </c>
    </row>
    <row r="677" spans="1:92" x14ac:dyDescent="0.25">
      <c r="A677">
        <v>399</v>
      </c>
      <c r="B677" s="66">
        <v>43671</v>
      </c>
      <c r="C677">
        <v>224</v>
      </c>
      <c r="D677">
        <v>13</v>
      </c>
      <c r="E677" t="s">
        <v>274</v>
      </c>
      <c r="F677">
        <v>3</v>
      </c>
      <c r="G677">
        <v>2</v>
      </c>
      <c r="H677">
        <v>224</v>
      </c>
      <c r="I677" t="s">
        <v>348</v>
      </c>
      <c r="L677">
        <f t="shared" si="91"/>
        <v>13</v>
      </c>
      <c r="M677" s="24">
        <v>1</v>
      </c>
      <c r="N677" s="24">
        <v>3</v>
      </c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  <c r="AI677" s="24"/>
      <c r="AJ677" s="25"/>
      <c r="AK677" s="26"/>
      <c r="AL677" s="27"/>
      <c r="AM677" s="27"/>
      <c r="AN677" s="28"/>
      <c r="AO677" s="29"/>
      <c r="AP677" s="30"/>
      <c r="AQ677" s="27"/>
      <c r="AR677" s="31"/>
      <c r="AS677" s="29"/>
      <c r="AT677" s="30"/>
      <c r="AU677" s="25"/>
      <c r="AV677" s="27"/>
      <c r="AW677" s="31"/>
      <c r="AX677" s="29"/>
      <c r="AY677" s="32"/>
      <c r="AZ677" s="25"/>
      <c r="BA677" s="33"/>
      <c r="BB677" s="31"/>
      <c r="BC677" s="31"/>
      <c r="BD677" s="34"/>
      <c r="BE677" s="26"/>
      <c r="BF677" s="26"/>
      <c r="BG677" s="26"/>
      <c r="BH677" s="27"/>
      <c r="BI677" s="27"/>
      <c r="BJ677" s="28"/>
      <c r="BK677" s="32"/>
      <c r="BL677" s="32"/>
      <c r="BM677" s="35"/>
      <c r="BN677" s="29"/>
      <c r="BO677" s="25"/>
      <c r="BP677" s="36"/>
      <c r="BQ677" s="36"/>
      <c r="BR677" s="36">
        <v>42</v>
      </c>
      <c r="BS677" s="24"/>
      <c r="BT677" s="24"/>
      <c r="BU677" t="s">
        <v>223</v>
      </c>
      <c r="BV677" s="24" t="s">
        <v>224</v>
      </c>
      <c r="BW677" s="24"/>
      <c r="BX677" s="24"/>
      <c r="BY677" s="24"/>
      <c r="BZ677" s="24" t="s">
        <v>104</v>
      </c>
      <c r="CA677" s="40" t="s">
        <v>104</v>
      </c>
      <c r="CB677" s="40">
        <v>28</v>
      </c>
      <c r="CC677" s="40"/>
      <c r="CD677" s="40"/>
      <c r="CE677" s="40" t="s">
        <v>104</v>
      </c>
      <c r="CF677" s="40"/>
      <c r="CG677" s="40"/>
      <c r="CH677" s="40"/>
      <c r="CI677" s="24"/>
      <c r="CJ677" s="24"/>
      <c r="CM677">
        <v>2</v>
      </c>
      <c r="CN677" s="40">
        <v>2</v>
      </c>
    </row>
    <row r="678" spans="1:92" x14ac:dyDescent="0.25">
      <c r="A678">
        <v>400</v>
      </c>
      <c r="B678" s="66">
        <v>43671</v>
      </c>
      <c r="C678">
        <v>224</v>
      </c>
      <c r="D678">
        <v>14</v>
      </c>
      <c r="E678" t="s">
        <v>274</v>
      </c>
      <c r="F678">
        <v>3</v>
      </c>
      <c r="G678">
        <v>2</v>
      </c>
      <c r="H678">
        <v>224</v>
      </c>
      <c r="I678" t="s">
        <v>348</v>
      </c>
      <c r="L678">
        <f t="shared" si="91"/>
        <v>14</v>
      </c>
      <c r="M678" s="24">
        <v>1</v>
      </c>
      <c r="N678" s="24">
        <v>4</v>
      </c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  <c r="AH678" s="24"/>
      <c r="AI678" s="24"/>
      <c r="AJ678" s="25"/>
      <c r="AK678" s="26"/>
      <c r="AL678" s="27"/>
      <c r="AM678" s="27"/>
      <c r="AN678" s="28"/>
      <c r="AO678" s="29"/>
      <c r="AP678" s="30"/>
      <c r="AQ678" s="27"/>
      <c r="AR678" s="31"/>
      <c r="AS678" s="29"/>
      <c r="AT678" s="30"/>
      <c r="AU678" s="25"/>
      <c r="AV678" s="27"/>
      <c r="AW678" s="31"/>
      <c r="AX678" s="29"/>
      <c r="AY678" s="32"/>
      <c r="AZ678" s="25"/>
      <c r="BA678" s="33"/>
      <c r="BB678" s="31"/>
      <c r="BC678" s="31"/>
      <c r="BD678" s="34"/>
      <c r="BE678" s="26"/>
      <c r="BF678" s="26"/>
      <c r="BG678" s="26"/>
      <c r="BH678" s="27"/>
      <c r="BI678" s="27"/>
      <c r="BJ678" s="28"/>
      <c r="BK678" s="32"/>
      <c r="BL678" s="32"/>
      <c r="BM678" s="35"/>
      <c r="BN678" s="29"/>
      <c r="BO678" s="25"/>
      <c r="BP678" s="36"/>
      <c r="BQ678" s="36"/>
      <c r="BR678" s="36">
        <v>42</v>
      </c>
      <c r="BS678" s="24"/>
      <c r="BT678" s="24"/>
      <c r="BU678" t="s">
        <v>223</v>
      </c>
      <c r="BV678" s="24" t="s">
        <v>224</v>
      </c>
      <c r="BW678" s="24"/>
      <c r="BX678" s="24"/>
      <c r="BY678" s="24"/>
      <c r="BZ678" s="24" t="s">
        <v>104</v>
      </c>
      <c r="CA678" s="40" t="s">
        <v>104</v>
      </c>
      <c r="CB678" s="40">
        <v>28</v>
      </c>
      <c r="CC678" s="40"/>
      <c r="CD678" s="40"/>
      <c r="CE678" s="40" t="s">
        <v>104</v>
      </c>
      <c r="CF678" s="40"/>
      <c r="CG678" s="40"/>
      <c r="CH678" s="40"/>
      <c r="CI678" s="24"/>
      <c r="CJ678" s="24"/>
      <c r="CM678">
        <v>2</v>
      </c>
      <c r="CN678" s="40">
        <v>2</v>
      </c>
    </row>
    <row r="679" spans="1:92" x14ac:dyDescent="0.25">
      <c r="A679">
        <v>404</v>
      </c>
      <c r="B679" s="66">
        <v>43671</v>
      </c>
      <c r="C679">
        <v>224</v>
      </c>
      <c r="D679">
        <v>5</v>
      </c>
      <c r="E679" t="s">
        <v>274</v>
      </c>
      <c r="F679">
        <v>3</v>
      </c>
      <c r="G679">
        <v>2</v>
      </c>
      <c r="H679">
        <v>224</v>
      </c>
      <c r="I679" t="s">
        <v>348</v>
      </c>
      <c r="L679">
        <f t="shared" si="91"/>
        <v>5</v>
      </c>
      <c r="M679" s="24">
        <v>0</v>
      </c>
      <c r="N679" s="24">
        <v>5</v>
      </c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  <c r="AI679" s="24"/>
      <c r="AJ679" s="25"/>
      <c r="AK679" s="26"/>
      <c r="AL679" s="27"/>
      <c r="AM679" s="27"/>
      <c r="AN679" s="28"/>
      <c r="AO679" s="29"/>
      <c r="AP679" s="30"/>
      <c r="AQ679" s="27"/>
      <c r="AR679" s="31"/>
      <c r="AS679" s="29"/>
      <c r="AT679" s="30"/>
      <c r="AU679" s="25"/>
      <c r="AV679" s="27"/>
      <c r="AW679" s="31"/>
      <c r="AX679" s="29"/>
      <c r="AY679" s="32"/>
      <c r="AZ679" s="25"/>
      <c r="BA679" s="33"/>
      <c r="BB679" s="31"/>
      <c r="BC679" s="31"/>
      <c r="BD679" s="34"/>
      <c r="BE679" s="26"/>
      <c r="BF679" s="26"/>
      <c r="BG679" s="26"/>
      <c r="BH679" s="27"/>
      <c r="BI679" s="27"/>
      <c r="BJ679" s="28"/>
      <c r="BK679" s="32"/>
      <c r="BL679" s="32"/>
      <c r="BM679" s="35"/>
      <c r="BN679" s="29"/>
      <c r="BO679" s="25"/>
      <c r="BP679" s="36"/>
      <c r="BQ679" s="36"/>
      <c r="BR679" s="36">
        <v>42</v>
      </c>
      <c r="BS679" s="24"/>
      <c r="BT679" s="24"/>
      <c r="BU679" t="s">
        <v>223</v>
      </c>
      <c r="BV679" s="24" t="s">
        <v>224</v>
      </c>
      <c r="BW679" s="24"/>
      <c r="BX679" s="24"/>
      <c r="BY679" s="24"/>
      <c r="BZ679" s="24" t="s">
        <v>104</v>
      </c>
      <c r="CA679" s="40" t="s">
        <v>104</v>
      </c>
      <c r="CB679" s="40">
        <v>28</v>
      </c>
      <c r="CC679" s="40"/>
      <c r="CD679" s="40"/>
      <c r="CE679" s="40" t="s">
        <v>104</v>
      </c>
      <c r="CF679" s="40"/>
      <c r="CG679" s="40"/>
      <c r="CH679" s="40"/>
      <c r="CI679" s="24"/>
      <c r="CJ679" s="24"/>
      <c r="CM679">
        <v>2</v>
      </c>
      <c r="CN679" s="40">
        <v>2</v>
      </c>
    </row>
    <row r="680" spans="1:92" x14ac:dyDescent="0.25">
      <c r="A680">
        <v>405</v>
      </c>
      <c r="B680" s="66">
        <v>43671</v>
      </c>
      <c r="C680">
        <v>224</v>
      </c>
      <c r="D680">
        <v>7</v>
      </c>
      <c r="E680" t="s">
        <v>274</v>
      </c>
      <c r="F680">
        <v>3</v>
      </c>
      <c r="G680">
        <v>2</v>
      </c>
      <c r="H680">
        <v>224</v>
      </c>
      <c r="I680" t="s">
        <v>348</v>
      </c>
      <c r="L680">
        <f t="shared" si="91"/>
        <v>7</v>
      </c>
      <c r="M680" s="24">
        <v>0</v>
      </c>
      <c r="N680" s="24">
        <v>7</v>
      </c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  <c r="AI680" s="24"/>
      <c r="AJ680" s="25"/>
      <c r="AK680" s="26"/>
      <c r="AL680" s="27"/>
      <c r="AM680" s="27"/>
      <c r="AN680" s="28"/>
      <c r="AO680" s="29"/>
      <c r="AP680" s="30"/>
      <c r="AQ680" s="27"/>
      <c r="AR680" s="31"/>
      <c r="AS680" s="29"/>
      <c r="AT680" s="30"/>
      <c r="AU680" s="25"/>
      <c r="AV680" s="27"/>
      <c r="AW680" s="31"/>
      <c r="AX680" s="29"/>
      <c r="AY680" s="32"/>
      <c r="AZ680" s="25"/>
      <c r="BA680" s="33"/>
      <c r="BB680" s="31"/>
      <c r="BC680" s="31"/>
      <c r="BD680" s="34"/>
      <c r="BE680" s="26"/>
      <c r="BF680" s="26"/>
      <c r="BG680" s="26"/>
      <c r="BH680" s="27"/>
      <c r="BI680" s="27"/>
      <c r="BJ680" s="28"/>
      <c r="BK680" s="32"/>
      <c r="BL680" s="32"/>
      <c r="BM680" s="35"/>
      <c r="BN680" s="29"/>
      <c r="BO680" s="25"/>
      <c r="BP680" s="36"/>
      <c r="BQ680" s="36"/>
      <c r="BR680" s="36">
        <v>42</v>
      </c>
      <c r="BS680" s="24"/>
      <c r="BT680" s="24"/>
      <c r="BU680" t="s">
        <v>223</v>
      </c>
      <c r="BV680" s="24" t="s">
        <v>224</v>
      </c>
      <c r="BW680" s="24"/>
      <c r="BX680" s="24"/>
      <c r="BY680" s="24"/>
      <c r="BZ680" s="24" t="s">
        <v>104</v>
      </c>
      <c r="CA680" s="40" t="s">
        <v>104</v>
      </c>
      <c r="CB680" s="40">
        <v>28</v>
      </c>
      <c r="CC680" s="40"/>
      <c r="CD680" s="40"/>
      <c r="CE680" s="40" t="s">
        <v>104</v>
      </c>
      <c r="CF680" s="40"/>
      <c r="CG680" s="40"/>
      <c r="CH680" s="40"/>
      <c r="CI680" s="24"/>
      <c r="CJ680" s="24"/>
      <c r="CM680">
        <v>2</v>
      </c>
      <c r="CN680" s="40">
        <v>2</v>
      </c>
    </row>
    <row r="681" spans="1:92" x14ac:dyDescent="0.25">
      <c r="A681">
        <v>406</v>
      </c>
      <c r="B681" s="66">
        <v>43671</v>
      </c>
      <c r="C681">
        <v>224</v>
      </c>
      <c r="D681">
        <v>8</v>
      </c>
      <c r="E681" t="s">
        <v>274</v>
      </c>
      <c r="F681">
        <v>3</v>
      </c>
      <c r="G681">
        <v>2</v>
      </c>
      <c r="H681">
        <v>224</v>
      </c>
      <c r="I681" t="s">
        <v>348</v>
      </c>
      <c r="L681">
        <f t="shared" si="91"/>
        <v>8</v>
      </c>
      <c r="M681" s="24">
        <v>0</v>
      </c>
      <c r="N681" s="24">
        <v>8</v>
      </c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  <c r="AI681" s="24"/>
      <c r="AJ681" s="25"/>
      <c r="AK681" s="26"/>
      <c r="AL681" s="27"/>
      <c r="AM681" s="27"/>
      <c r="AN681" s="28"/>
      <c r="AO681" s="29"/>
      <c r="AP681" s="30"/>
      <c r="AQ681" s="27"/>
      <c r="AR681" s="31"/>
      <c r="AS681" s="29"/>
      <c r="AT681" s="30"/>
      <c r="AU681" s="25"/>
      <c r="AV681" s="27"/>
      <c r="AW681" s="31"/>
      <c r="AX681" s="29"/>
      <c r="AY681" s="32"/>
      <c r="AZ681" s="25"/>
      <c r="BA681" s="33"/>
      <c r="BB681" s="31"/>
      <c r="BC681" s="31"/>
      <c r="BD681" s="34"/>
      <c r="BE681" s="26"/>
      <c r="BF681" s="26"/>
      <c r="BG681" s="26"/>
      <c r="BH681" s="27"/>
      <c r="BI681" s="27"/>
      <c r="BJ681" s="28"/>
      <c r="BK681" s="32"/>
      <c r="BL681" s="32"/>
      <c r="BM681" s="35"/>
      <c r="BN681" s="29"/>
      <c r="BO681" s="25"/>
      <c r="BP681" s="36"/>
      <c r="BQ681" s="36"/>
      <c r="BR681" s="36">
        <v>42</v>
      </c>
      <c r="BS681" s="24"/>
      <c r="BT681" s="24"/>
      <c r="BU681" t="s">
        <v>223</v>
      </c>
      <c r="BV681" s="24" t="s">
        <v>224</v>
      </c>
      <c r="BW681" s="24"/>
      <c r="BX681" s="24"/>
      <c r="BY681" s="24"/>
      <c r="BZ681" s="24" t="s">
        <v>104</v>
      </c>
      <c r="CA681" s="40" t="s">
        <v>104</v>
      </c>
      <c r="CB681" s="40">
        <v>28</v>
      </c>
      <c r="CC681" s="40"/>
      <c r="CD681" s="40"/>
      <c r="CE681" s="40" t="s">
        <v>104</v>
      </c>
      <c r="CF681" s="40"/>
      <c r="CG681" s="40"/>
      <c r="CH681" s="40"/>
      <c r="CI681" s="24"/>
      <c r="CJ681" s="24"/>
      <c r="CM681">
        <v>2</v>
      </c>
      <c r="CN681" s="40">
        <v>2</v>
      </c>
    </row>
    <row r="682" spans="1:92" x14ac:dyDescent="0.25">
      <c r="A682">
        <v>418</v>
      </c>
      <c r="B682" s="21">
        <v>43671</v>
      </c>
      <c r="C682">
        <v>232</v>
      </c>
      <c r="D682">
        <v>7</v>
      </c>
      <c r="E682" t="s">
        <v>274</v>
      </c>
      <c r="F682">
        <v>3</v>
      </c>
      <c r="G682">
        <v>2</v>
      </c>
      <c r="H682">
        <v>232</v>
      </c>
      <c r="I682" t="s">
        <v>373</v>
      </c>
      <c r="L682">
        <f t="shared" si="91"/>
        <v>7</v>
      </c>
      <c r="M682" s="24">
        <v>0</v>
      </c>
      <c r="N682" s="24">
        <v>7</v>
      </c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  <c r="AI682" s="24"/>
      <c r="AJ682" s="25"/>
      <c r="AK682" s="26"/>
      <c r="AL682" s="27"/>
      <c r="AM682" s="27"/>
      <c r="AN682" s="28"/>
      <c r="AO682" s="29"/>
      <c r="AP682" s="30"/>
      <c r="AQ682" s="27"/>
      <c r="AR682" s="31"/>
      <c r="AS682" s="29"/>
      <c r="AT682" s="30"/>
      <c r="AU682" s="25"/>
      <c r="AV682" s="27"/>
      <c r="AW682" s="31"/>
      <c r="AX682" s="29"/>
      <c r="AY682" s="32"/>
      <c r="AZ682" s="25"/>
      <c r="BA682" s="33"/>
      <c r="BB682" s="31"/>
      <c r="BC682" s="31"/>
      <c r="BD682" s="34"/>
      <c r="BE682" s="26"/>
      <c r="BF682" s="26"/>
      <c r="BG682" s="26"/>
      <c r="BH682" s="27"/>
      <c r="BI682" s="27"/>
      <c r="BJ682" s="28"/>
      <c r="BK682" s="32"/>
      <c r="BL682" s="32"/>
      <c r="BM682" s="35"/>
      <c r="BN682" s="29"/>
      <c r="BO682" s="25"/>
      <c r="BP682" s="36"/>
      <c r="BQ682" s="36"/>
      <c r="BR682" s="36">
        <v>42</v>
      </c>
      <c r="BS682" s="24"/>
      <c r="BT682" s="24"/>
      <c r="BU682" t="s">
        <v>223</v>
      </c>
      <c r="BV682" s="24" t="s">
        <v>224</v>
      </c>
      <c r="BW682" s="24"/>
      <c r="BX682" s="24"/>
      <c r="BY682" s="24"/>
      <c r="BZ682" s="24" t="s">
        <v>104</v>
      </c>
      <c r="CA682" s="40" t="s">
        <v>104</v>
      </c>
      <c r="CB682" s="40">
        <v>28</v>
      </c>
      <c r="CC682" s="40"/>
      <c r="CD682" s="40"/>
      <c r="CE682" s="40" t="s">
        <v>104</v>
      </c>
      <c r="CF682" s="40"/>
      <c r="CG682" s="40"/>
      <c r="CH682" s="40"/>
      <c r="CI682" s="24"/>
      <c r="CJ682" s="24"/>
      <c r="CM682">
        <v>2</v>
      </c>
      <c r="CN682" s="40">
        <v>2</v>
      </c>
    </row>
    <row r="683" spans="1:92" x14ac:dyDescent="0.25">
      <c r="A683">
        <v>407</v>
      </c>
      <c r="B683" s="66">
        <v>43671</v>
      </c>
      <c r="C683">
        <v>225</v>
      </c>
      <c r="D683">
        <v>4</v>
      </c>
      <c r="E683" t="s">
        <v>274</v>
      </c>
      <c r="F683">
        <v>3</v>
      </c>
      <c r="G683">
        <v>2</v>
      </c>
      <c r="H683">
        <v>225</v>
      </c>
      <c r="I683" t="s">
        <v>374</v>
      </c>
      <c r="L683">
        <f t="shared" si="91"/>
        <v>4</v>
      </c>
      <c r="M683" s="24">
        <v>0</v>
      </c>
      <c r="N683" s="24">
        <v>4</v>
      </c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  <c r="AI683" s="24"/>
      <c r="AJ683" s="25"/>
      <c r="AK683" s="26"/>
      <c r="AL683" s="27"/>
      <c r="AM683" s="27"/>
      <c r="AN683" s="28"/>
      <c r="AO683" s="29"/>
      <c r="AP683" s="30"/>
      <c r="AQ683" s="27"/>
      <c r="AR683" s="31"/>
      <c r="AS683" s="29"/>
      <c r="AT683" s="30"/>
      <c r="AU683" s="25"/>
      <c r="AV683" s="27"/>
      <c r="AW683" s="31"/>
      <c r="AX683" s="29"/>
      <c r="AY683" s="32"/>
      <c r="AZ683" s="25"/>
      <c r="BA683" s="33"/>
      <c r="BB683" s="31"/>
      <c r="BC683" s="31"/>
      <c r="BD683" s="34"/>
      <c r="BE683" s="26"/>
      <c r="BF683" s="26"/>
      <c r="BG683" s="26"/>
      <c r="BH683" s="27"/>
      <c r="BI683" s="27"/>
      <c r="BJ683" s="28"/>
      <c r="BK683" s="32"/>
      <c r="BL683" s="32"/>
      <c r="BM683" s="35"/>
      <c r="BN683" s="29"/>
      <c r="BO683" s="25"/>
      <c r="BP683" s="36"/>
      <c r="BQ683" s="36"/>
      <c r="BR683" s="36">
        <v>42</v>
      </c>
      <c r="BS683" s="24"/>
      <c r="BT683" s="24"/>
      <c r="BU683" t="s">
        <v>223</v>
      </c>
      <c r="BV683" s="24" t="s">
        <v>224</v>
      </c>
      <c r="BW683" s="24"/>
      <c r="BX683" s="24"/>
      <c r="BY683" s="24"/>
      <c r="BZ683" s="24" t="s">
        <v>104</v>
      </c>
      <c r="CA683" s="40" t="s">
        <v>104</v>
      </c>
      <c r="CB683" s="40">
        <v>28</v>
      </c>
      <c r="CC683" s="40"/>
      <c r="CD683" s="40"/>
      <c r="CE683" s="40" t="s">
        <v>104</v>
      </c>
      <c r="CF683" s="40"/>
      <c r="CG683" s="40"/>
      <c r="CH683" s="40"/>
      <c r="CI683" s="24"/>
      <c r="CJ683" s="24"/>
      <c r="CM683">
        <v>2</v>
      </c>
      <c r="CN683" s="40">
        <v>2</v>
      </c>
    </row>
    <row r="684" spans="1:92" x14ac:dyDescent="0.25">
      <c r="A684">
        <v>408</v>
      </c>
      <c r="B684" s="21">
        <v>43671</v>
      </c>
      <c r="C684">
        <v>226</v>
      </c>
      <c r="D684">
        <v>2</v>
      </c>
      <c r="E684" t="s">
        <v>274</v>
      </c>
      <c r="F684">
        <v>3</v>
      </c>
      <c r="G684">
        <v>2</v>
      </c>
      <c r="H684">
        <v>226</v>
      </c>
      <c r="I684" t="s">
        <v>362</v>
      </c>
      <c r="L684">
        <f t="shared" si="91"/>
        <v>2</v>
      </c>
      <c r="M684" s="24">
        <v>0</v>
      </c>
      <c r="N684" s="24">
        <v>2</v>
      </c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  <c r="AI684" s="24"/>
      <c r="AJ684" s="25"/>
      <c r="AK684" s="26"/>
      <c r="AL684" s="27"/>
      <c r="AM684" s="27"/>
      <c r="AN684" s="28"/>
      <c r="AO684" s="29"/>
      <c r="AP684" s="30"/>
      <c r="AQ684" s="27"/>
      <c r="AR684" s="31"/>
      <c r="AS684" s="29"/>
      <c r="AT684" s="30"/>
      <c r="AU684" s="25"/>
      <c r="AV684" s="27"/>
      <c r="AW684" s="31"/>
      <c r="AX684" s="29"/>
      <c r="AY684" s="32"/>
      <c r="AZ684" s="25"/>
      <c r="BA684" s="33"/>
      <c r="BB684" s="31"/>
      <c r="BC684" s="31"/>
      <c r="BD684" s="34"/>
      <c r="BE684" s="26"/>
      <c r="BF684" s="26"/>
      <c r="BG684" s="26"/>
      <c r="BH684" s="27"/>
      <c r="BI684" s="27"/>
      <c r="BJ684" s="28"/>
      <c r="BK684" s="32"/>
      <c r="BL684" s="32"/>
      <c r="BM684" s="35"/>
      <c r="BN684" s="29"/>
      <c r="BO684" s="25"/>
      <c r="BP684" s="36"/>
      <c r="BQ684" s="36"/>
      <c r="BR684" s="36">
        <v>42</v>
      </c>
      <c r="BS684" s="24"/>
      <c r="BT684" s="24"/>
      <c r="BU684" t="s">
        <v>223</v>
      </c>
      <c r="BV684" s="24" t="s">
        <v>224</v>
      </c>
      <c r="BW684" s="24"/>
      <c r="BX684" s="24"/>
      <c r="BY684" s="24"/>
      <c r="BZ684" s="24" t="s">
        <v>104</v>
      </c>
      <c r="CA684" s="40" t="s">
        <v>104</v>
      </c>
      <c r="CB684" s="40">
        <v>28</v>
      </c>
      <c r="CC684" s="40"/>
      <c r="CD684" s="40"/>
      <c r="CE684" s="40" t="s">
        <v>104</v>
      </c>
      <c r="CF684" s="40"/>
      <c r="CG684" s="40"/>
      <c r="CH684" s="40"/>
      <c r="CI684" s="24"/>
      <c r="CJ684" s="24"/>
      <c r="CM684">
        <v>2</v>
      </c>
      <c r="CN684" s="40">
        <v>2</v>
      </c>
    </row>
    <row r="685" spans="1:92" x14ac:dyDescent="0.25">
      <c r="A685">
        <v>409</v>
      </c>
      <c r="B685" s="66">
        <v>43671</v>
      </c>
      <c r="C685">
        <v>226</v>
      </c>
      <c r="D685">
        <v>3</v>
      </c>
      <c r="E685" t="s">
        <v>274</v>
      </c>
      <c r="F685">
        <v>3</v>
      </c>
      <c r="G685">
        <v>2</v>
      </c>
      <c r="H685">
        <v>226</v>
      </c>
      <c r="I685" t="s">
        <v>362</v>
      </c>
      <c r="L685">
        <f t="shared" si="91"/>
        <v>3</v>
      </c>
      <c r="M685" s="24">
        <v>0</v>
      </c>
      <c r="N685" s="24">
        <v>3</v>
      </c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  <c r="AI685" s="24"/>
      <c r="AJ685" s="25"/>
      <c r="AK685" s="26"/>
      <c r="AL685" s="27"/>
      <c r="AM685" s="27"/>
      <c r="AN685" s="28"/>
      <c r="AO685" s="29"/>
      <c r="AP685" s="30"/>
      <c r="AQ685" s="27"/>
      <c r="AR685" s="31"/>
      <c r="AS685" s="29"/>
      <c r="AT685" s="30"/>
      <c r="AU685" s="25"/>
      <c r="AV685" s="27"/>
      <c r="AW685" s="31"/>
      <c r="AX685" s="29"/>
      <c r="AY685" s="32"/>
      <c r="AZ685" s="25"/>
      <c r="BA685" s="33"/>
      <c r="BB685" s="31"/>
      <c r="BC685" s="31"/>
      <c r="BD685" s="34"/>
      <c r="BE685" s="26"/>
      <c r="BF685" s="26"/>
      <c r="BG685" s="26"/>
      <c r="BH685" s="27"/>
      <c r="BI685" s="27"/>
      <c r="BJ685" s="28"/>
      <c r="BK685" s="32"/>
      <c r="BL685" s="32"/>
      <c r="BM685" s="35"/>
      <c r="BN685" s="29"/>
      <c r="BO685" s="25"/>
      <c r="BP685" s="36"/>
      <c r="BQ685" s="36"/>
      <c r="BR685" s="36">
        <v>42</v>
      </c>
      <c r="BS685" s="24"/>
      <c r="BT685" s="24"/>
      <c r="BU685" t="s">
        <v>223</v>
      </c>
      <c r="BV685" s="24" t="s">
        <v>224</v>
      </c>
      <c r="BW685" s="24"/>
      <c r="BX685" s="24"/>
      <c r="BY685" s="24"/>
      <c r="BZ685" s="24" t="s">
        <v>104</v>
      </c>
      <c r="CA685" s="40" t="s">
        <v>104</v>
      </c>
      <c r="CB685" s="40">
        <v>28</v>
      </c>
      <c r="CC685" s="40"/>
      <c r="CD685" s="40"/>
      <c r="CE685" s="40" t="s">
        <v>104</v>
      </c>
      <c r="CF685" s="40"/>
      <c r="CG685" s="40"/>
      <c r="CH685" s="40"/>
      <c r="CI685" s="24"/>
      <c r="CJ685" s="24"/>
      <c r="CM685">
        <v>2</v>
      </c>
      <c r="CN685" s="40">
        <v>2</v>
      </c>
    </row>
    <row r="686" spans="1:92" x14ac:dyDescent="0.25">
      <c r="A686">
        <v>410</v>
      </c>
      <c r="B686" s="21">
        <v>43671</v>
      </c>
      <c r="C686">
        <v>226</v>
      </c>
      <c r="D686">
        <v>3</v>
      </c>
      <c r="E686" t="s">
        <v>274</v>
      </c>
      <c r="F686">
        <v>3</v>
      </c>
      <c r="G686">
        <v>2</v>
      </c>
      <c r="H686">
        <v>226</v>
      </c>
      <c r="I686" t="s">
        <v>362</v>
      </c>
      <c r="L686">
        <f t="shared" si="91"/>
        <v>3</v>
      </c>
      <c r="M686" s="24">
        <v>0</v>
      </c>
      <c r="N686" s="24">
        <v>3</v>
      </c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  <c r="AI686" s="24"/>
      <c r="AJ686" s="25"/>
      <c r="AK686" s="26"/>
      <c r="AL686" s="27"/>
      <c r="AM686" s="27"/>
      <c r="AN686" s="28"/>
      <c r="AO686" s="29"/>
      <c r="AP686" s="30"/>
      <c r="AQ686" s="27"/>
      <c r="AR686" s="31"/>
      <c r="AS686" s="29"/>
      <c r="AT686" s="30"/>
      <c r="AU686" s="25"/>
      <c r="AV686" s="27"/>
      <c r="AW686" s="31"/>
      <c r="AX686" s="29"/>
      <c r="AY686" s="32"/>
      <c r="AZ686" s="25"/>
      <c r="BA686" s="33"/>
      <c r="BB686" s="31"/>
      <c r="BC686" s="31"/>
      <c r="BD686" s="34"/>
      <c r="BE686" s="26"/>
      <c r="BF686" s="26"/>
      <c r="BG686" s="26"/>
      <c r="BH686" s="27"/>
      <c r="BI686" s="27"/>
      <c r="BJ686" s="28"/>
      <c r="BK686" s="32"/>
      <c r="BL686" s="32"/>
      <c r="BM686" s="35"/>
      <c r="BN686" s="29"/>
      <c r="BO686" s="25"/>
      <c r="BP686" s="36"/>
      <c r="BQ686" s="36"/>
      <c r="BR686" s="36">
        <v>42</v>
      </c>
      <c r="BS686" s="24"/>
      <c r="BT686" s="24"/>
      <c r="BU686" t="s">
        <v>223</v>
      </c>
      <c r="BV686" s="24" t="s">
        <v>224</v>
      </c>
      <c r="BW686" s="24"/>
      <c r="BX686" s="24"/>
      <c r="BY686" s="24"/>
      <c r="BZ686" s="24" t="s">
        <v>104</v>
      </c>
      <c r="CA686" s="40" t="s">
        <v>104</v>
      </c>
      <c r="CB686" s="40">
        <v>28</v>
      </c>
      <c r="CC686" s="40"/>
      <c r="CD686" s="40"/>
      <c r="CE686" s="40" t="s">
        <v>104</v>
      </c>
      <c r="CF686" s="40"/>
      <c r="CG686" s="40"/>
      <c r="CH686" s="40"/>
      <c r="CI686" s="24"/>
      <c r="CJ686" s="24"/>
      <c r="CM686">
        <v>2</v>
      </c>
      <c r="CN686" s="40">
        <v>2</v>
      </c>
    </row>
    <row r="687" spans="1:92" x14ac:dyDescent="0.25">
      <c r="A687">
        <v>411</v>
      </c>
      <c r="B687" s="21">
        <v>43671</v>
      </c>
      <c r="C687">
        <v>226</v>
      </c>
      <c r="D687">
        <v>4</v>
      </c>
      <c r="E687" t="s">
        <v>274</v>
      </c>
      <c r="F687">
        <v>3</v>
      </c>
      <c r="G687">
        <v>2</v>
      </c>
      <c r="H687">
        <v>226</v>
      </c>
      <c r="I687" t="s">
        <v>362</v>
      </c>
      <c r="L687">
        <f t="shared" si="91"/>
        <v>4</v>
      </c>
      <c r="M687" s="24">
        <v>0</v>
      </c>
      <c r="N687" s="24">
        <v>4</v>
      </c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  <c r="AI687" s="24"/>
      <c r="AJ687" s="25"/>
      <c r="AK687" s="26"/>
      <c r="AL687" s="27"/>
      <c r="AM687" s="27"/>
      <c r="AN687" s="28"/>
      <c r="AO687" s="29"/>
      <c r="AP687" s="30"/>
      <c r="AQ687" s="27"/>
      <c r="AR687" s="31"/>
      <c r="AS687" s="29"/>
      <c r="AT687" s="30"/>
      <c r="AU687" s="25"/>
      <c r="AV687" s="27"/>
      <c r="AW687" s="31"/>
      <c r="AX687" s="29"/>
      <c r="AY687" s="32"/>
      <c r="AZ687" s="25"/>
      <c r="BA687" s="33"/>
      <c r="BB687" s="31"/>
      <c r="BC687" s="31"/>
      <c r="BD687" s="34"/>
      <c r="BE687" s="26"/>
      <c r="BF687" s="26"/>
      <c r="BG687" s="26"/>
      <c r="BH687" s="27"/>
      <c r="BI687" s="27"/>
      <c r="BJ687" s="28"/>
      <c r="BK687" s="32"/>
      <c r="BL687" s="32"/>
      <c r="BM687" s="35"/>
      <c r="BN687" s="29"/>
      <c r="BO687" s="25"/>
      <c r="BP687" s="36"/>
      <c r="BQ687" s="36"/>
      <c r="BR687" s="36">
        <v>42</v>
      </c>
      <c r="BS687" s="24"/>
      <c r="BT687" s="24"/>
      <c r="BU687" t="s">
        <v>223</v>
      </c>
      <c r="BV687" s="24" t="s">
        <v>224</v>
      </c>
      <c r="BW687" s="24"/>
      <c r="BX687" s="24"/>
      <c r="BY687" s="24"/>
      <c r="BZ687" s="24" t="s">
        <v>104</v>
      </c>
      <c r="CA687" s="40" t="s">
        <v>104</v>
      </c>
      <c r="CB687" s="40">
        <v>28</v>
      </c>
      <c r="CC687" s="40"/>
      <c r="CD687" s="40"/>
      <c r="CE687" s="40" t="s">
        <v>104</v>
      </c>
      <c r="CF687" s="40"/>
      <c r="CG687" s="40"/>
      <c r="CH687" s="40"/>
      <c r="CI687" s="24"/>
      <c r="CJ687" s="24"/>
      <c r="CM687">
        <v>2</v>
      </c>
      <c r="CN687" s="40">
        <v>2</v>
      </c>
    </row>
    <row r="688" spans="1:92" x14ac:dyDescent="0.25">
      <c r="A688">
        <v>417</v>
      </c>
      <c r="B688" s="21">
        <v>43671</v>
      </c>
      <c r="C688">
        <v>229</v>
      </c>
      <c r="D688">
        <v>20</v>
      </c>
      <c r="E688" t="s">
        <v>274</v>
      </c>
      <c r="F688">
        <v>3</v>
      </c>
      <c r="G688">
        <v>2</v>
      </c>
      <c r="H688">
        <v>229</v>
      </c>
      <c r="I688" t="s">
        <v>375</v>
      </c>
      <c r="J688" s="22">
        <f>COUNTIF($C$114:C754,C688)</f>
        <v>3</v>
      </c>
      <c r="K688" s="23">
        <v>1</v>
      </c>
      <c r="L688">
        <f t="shared" si="91"/>
        <v>20</v>
      </c>
      <c r="M688" s="24">
        <v>2</v>
      </c>
      <c r="N688" s="24">
        <v>0</v>
      </c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  <c r="AI688" s="24"/>
      <c r="AJ688" s="25">
        <v>3</v>
      </c>
      <c r="AK688" s="26">
        <v>7</v>
      </c>
      <c r="AL688" s="27"/>
      <c r="AM688" s="27"/>
      <c r="AN688" s="28"/>
      <c r="AO688" s="29"/>
      <c r="AP688" s="30">
        <v>1</v>
      </c>
      <c r="AQ688" s="27">
        <v>1</v>
      </c>
      <c r="AR688" s="31">
        <v>1</v>
      </c>
      <c r="AS688" s="29">
        <v>1</v>
      </c>
      <c r="AT688" s="30">
        <v>3</v>
      </c>
      <c r="AU688" s="25"/>
      <c r="AV688" s="27"/>
      <c r="AW688" s="31"/>
      <c r="AX688" s="29"/>
      <c r="AY688" s="32"/>
      <c r="AZ688" s="25">
        <v>1</v>
      </c>
      <c r="BA688" s="33"/>
      <c r="BB688" s="31"/>
      <c r="BC688" s="31"/>
      <c r="BD688" s="34"/>
      <c r="BE688" s="26"/>
      <c r="BF688" s="26"/>
      <c r="BG688" s="26"/>
      <c r="BH688" s="27"/>
      <c r="BI688" s="27"/>
      <c r="BJ688" s="28"/>
      <c r="BK688" s="32"/>
      <c r="BL688" s="32"/>
      <c r="BM688" s="35"/>
      <c r="BN688" s="29">
        <v>1</v>
      </c>
      <c r="BO688" s="25"/>
      <c r="BP688" s="36"/>
      <c r="BQ688" s="36"/>
      <c r="BR688" s="48">
        <v>33</v>
      </c>
      <c r="BS688" s="38" t="s">
        <v>141</v>
      </c>
      <c r="BT688" s="38" t="s">
        <v>86</v>
      </c>
      <c r="BU688" s="40" t="s">
        <v>142</v>
      </c>
      <c r="BV688" s="39" t="s">
        <v>143</v>
      </c>
      <c r="BW688" s="39"/>
      <c r="BX688" s="39"/>
      <c r="BY688" s="39"/>
      <c r="BZ688" s="39" t="s">
        <v>89</v>
      </c>
      <c r="CA688" s="40" t="s">
        <v>144</v>
      </c>
      <c r="CB688" s="40">
        <v>19</v>
      </c>
      <c r="CC688" s="40"/>
      <c r="CD688" s="40"/>
      <c r="CE688" s="40" t="s">
        <v>144</v>
      </c>
      <c r="CF688" s="40"/>
      <c r="CG688" s="40">
        <v>42</v>
      </c>
      <c r="CH688" s="40">
        <v>0</v>
      </c>
      <c r="CI688" s="24"/>
      <c r="CM688">
        <v>2</v>
      </c>
      <c r="CN688" s="40">
        <v>2</v>
      </c>
    </row>
    <row r="689" spans="1:92" x14ac:dyDescent="0.25">
      <c r="A689">
        <v>415</v>
      </c>
      <c r="B689" s="21">
        <v>43671</v>
      </c>
      <c r="C689">
        <v>229</v>
      </c>
      <c r="D689">
        <v>1</v>
      </c>
      <c r="E689" t="s">
        <v>274</v>
      </c>
      <c r="F689">
        <v>3</v>
      </c>
      <c r="G689">
        <v>2</v>
      </c>
      <c r="H689">
        <v>229</v>
      </c>
      <c r="I689" t="s">
        <v>375</v>
      </c>
      <c r="L689">
        <f t="shared" si="91"/>
        <v>1</v>
      </c>
      <c r="M689" s="24">
        <v>0</v>
      </c>
      <c r="N689" s="24">
        <v>1</v>
      </c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  <c r="AI689" s="24"/>
      <c r="AJ689" s="25"/>
      <c r="AK689" s="26"/>
      <c r="AL689" s="27"/>
      <c r="AM689" s="27"/>
      <c r="AN689" s="28"/>
      <c r="AO689" s="29"/>
      <c r="AP689" s="30"/>
      <c r="AQ689" s="27"/>
      <c r="AR689" s="31"/>
      <c r="AS689" s="29"/>
      <c r="AT689" s="30"/>
      <c r="AU689" s="25"/>
      <c r="AV689" s="27"/>
      <c r="AW689" s="31"/>
      <c r="AX689" s="29"/>
      <c r="AY689" s="32"/>
      <c r="AZ689" s="25"/>
      <c r="BA689" s="33"/>
      <c r="BB689" s="31"/>
      <c r="BC689" s="31"/>
      <c r="BD689" s="34"/>
      <c r="BE689" s="26"/>
      <c r="BF689" s="26"/>
      <c r="BG689" s="26"/>
      <c r="BH689" s="27"/>
      <c r="BI689" s="27"/>
      <c r="BJ689" s="28"/>
      <c r="BK689" s="32"/>
      <c r="BL689" s="32"/>
      <c r="BM689" s="35"/>
      <c r="BN689" s="29"/>
      <c r="BO689" s="25"/>
      <c r="BP689" s="36"/>
      <c r="BQ689" s="36"/>
      <c r="BR689" s="36">
        <v>42</v>
      </c>
      <c r="BS689" s="24"/>
      <c r="BT689" s="24"/>
      <c r="BU689" t="s">
        <v>223</v>
      </c>
      <c r="BV689" s="24" t="s">
        <v>224</v>
      </c>
      <c r="BW689" s="24"/>
      <c r="BX689" s="24"/>
      <c r="BY689" s="24"/>
      <c r="BZ689" s="24" t="s">
        <v>104</v>
      </c>
      <c r="CA689" s="40" t="s">
        <v>104</v>
      </c>
      <c r="CB689" s="40">
        <v>28</v>
      </c>
      <c r="CC689" s="40"/>
      <c r="CD689" s="40"/>
      <c r="CE689" s="40" t="s">
        <v>104</v>
      </c>
      <c r="CF689" s="40"/>
      <c r="CG689" s="40"/>
      <c r="CH689" s="40"/>
      <c r="CI689" s="24"/>
      <c r="CJ689" s="24"/>
      <c r="CM689">
        <v>2</v>
      </c>
      <c r="CN689" s="40">
        <v>2</v>
      </c>
    </row>
    <row r="690" spans="1:92" x14ac:dyDescent="0.25">
      <c r="A690">
        <v>416</v>
      </c>
      <c r="B690" s="21">
        <v>43671</v>
      </c>
      <c r="C690">
        <v>229</v>
      </c>
      <c r="D690">
        <v>1</v>
      </c>
      <c r="E690" t="s">
        <v>274</v>
      </c>
      <c r="F690">
        <v>3</v>
      </c>
      <c r="G690">
        <v>2</v>
      </c>
      <c r="H690">
        <v>229</v>
      </c>
      <c r="I690" t="s">
        <v>375</v>
      </c>
      <c r="L690">
        <f t="shared" si="91"/>
        <v>1</v>
      </c>
      <c r="M690" s="24">
        <v>0</v>
      </c>
      <c r="N690" s="24">
        <v>1</v>
      </c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  <c r="AI690" s="24"/>
      <c r="AJ690" s="25"/>
      <c r="AK690" s="26"/>
      <c r="AL690" s="27"/>
      <c r="AM690" s="27"/>
      <c r="AN690" s="28"/>
      <c r="AO690" s="29"/>
      <c r="AP690" s="30"/>
      <c r="AQ690" s="27"/>
      <c r="AR690" s="31"/>
      <c r="AS690" s="29"/>
      <c r="AT690" s="30"/>
      <c r="AU690" s="25"/>
      <c r="AV690" s="27"/>
      <c r="AW690" s="31"/>
      <c r="AX690" s="29"/>
      <c r="AY690" s="32"/>
      <c r="AZ690" s="25"/>
      <c r="BA690" s="33"/>
      <c r="BB690" s="31"/>
      <c r="BC690" s="31"/>
      <c r="BD690" s="34"/>
      <c r="BE690" s="26"/>
      <c r="BF690" s="26"/>
      <c r="BG690" s="26"/>
      <c r="BH690" s="27"/>
      <c r="BI690" s="27"/>
      <c r="BJ690" s="28"/>
      <c r="BK690" s="32"/>
      <c r="BL690" s="32"/>
      <c r="BM690" s="35"/>
      <c r="BN690" s="29"/>
      <c r="BO690" s="25"/>
      <c r="BP690" s="36"/>
      <c r="BQ690" s="36"/>
      <c r="BR690" s="36">
        <v>42</v>
      </c>
      <c r="BS690" s="24"/>
      <c r="BT690" s="24"/>
      <c r="BU690" t="s">
        <v>223</v>
      </c>
      <c r="BV690" s="24" t="s">
        <v>224</v>
      </c>
      <c r="BW690" s="24"/>
      <c r="BX690" s="24"/>
      <c r="BY690" s="24"/>
      <c r="BZ690" s="24" t="s">
        <v>104</v>
      </c>
      <c r="CA690" s="40" t="s">
        <v>104</v>
      </c>
      <c r="CB690" s="40">
        <v>28</v>
      </c>
      <c r="CC690" s="40"/>
      <c r="CD690" s="40"/>
      <c r="CE690" s="40" t="s">
        <v>104</v>
      </c>
      <c r="CF690" s="40"/>
      <c r="CG690" s="40"/>
      <c r="CH690" s="40"/>
      <c r="CI690" s="24"/>
      <c r="CJ690" s="24"/>
      <c r="CM690">
        <v>2</v>
      </c>
      <c r="CN690" s="40">
        <v>2</v>
      </c>
    </row>
    <row r="691" spans="1:92" x14ac:dyDescent="0.25">
      <c r="A691">
        <v>360</v>
      </c>
      <c r="B691" s="66">
        <v>43671</v>
      </c>
      <c r="C691">
        <v>217</v>
      </c>
      <c r="D691">
        <v>12</v>
      </c>
      <c r="E691" t="s">
        <v>274</v>
      </c>
      <c r="F691">
        <v>3</v>
      </c>
      <c r="G691">
        <v>2</v>
      </c>
      <c r="I691" t="s">
        <v>275</v>
      </c>
      <c r="J691" s="22">
        <f>COUNTIF($C$129:C754,C691)</f>
        <v>35</v>
      </c>
      <c r="K691" s="23"/>
      <c r="L691">
        <f t="shared" si="91"/>
        <v>12</v>
      </c>
      <c r="M691" s="24">
        <v>1</v>
      </c>
      <c r="N691" s="24">
        <v>2</v>
      </c>
      <c r="O691" s="24"/>
      <c r="P691" s="24"/>
      <c r="Q691" s="27" t="s">
        <v>376</v>
      </c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  <c r="AI691" s="24"/>
      <c r="AJ691" s="25">
        <v>3</v>
      </c>
      <c r="AK691" s="26"/>
      <c r="AL691" s="27"/>
      <c r="AM691" s="27"/>
      <c r="AN691" s="28"/>
      <c r="AO691" s="29"/>
      <c r="AP691" s="30">
        <v>1</v>
      </c>
      <c r="AQ691" s="27">
        <v>4</v>
      </c>
      <c r="AR691" s="31">
        <v>1</v>
      </c>
      <c r="AS691" s="29">
        <v>4</v>
      </c>
      <c r="AT691" s="30">
        <v>2</v>
      </c>
      <c r="AU691" s="25"/>
      <c r="AV691" s="27"/>
      <c r="AW691" s="31"/>
      <c r="AX691" s="29"/>
      <c r="AY691" s="32"/>
      <c r="AZ691" s="25"/>
      <c r="BA691" s="33">
        <v>3</v>
      </c>
      <c r="BB691" s="31">
        <v>0</v>
      </c>
      <c r="BC691" s="31">
        <v>5</v>
      </c>
      <c r="BD691" s="34">
        <f>--_xlfn.CONCAT(BB691:BC691)</f>
        <v>5</v>
      </c>
      <c r="BE691" s="26"/>
      <c r="BF691" s="26"/>
      <c r="BG691" s="26"/>
      <c r="BH691" s="27"/>
      <c r="BI691" s="27"/>
      <c r="BJ691" s="28"/>
      <c r="BK691" s="32"/>
      <c r="BL691" s="32"/>
      <c r="BM691" s="35"/>
      <c r="BN691" s="29">
        <v>2</v>
      </c>
      <c r="BO691" s="25"/>
      <c r="BP691" s="36"/>
      <c r="BQ691" s="36"/>
      <c r="BR691" s="48">
        <v>34</v>
      </c>
      <c r="BS691" s="38" t="s">
        <v>238</v>
      </c>
      <c r="BT691" s="38" t="s">
        <v>60</v>
      </c>
      <c r="BU691" s="40" t="s">
        <v>239</v>
      </c>
      <c r="BV691" s="39" t="s">
        <v>240</v>
      </c>
      <c r="BW691" s="36">
        <v>5</v>
      </c>
      <c r="BX691" s="36" t="s">
        <v>178</v>
      </c>
      <c r="BY691" s="63" t="s">
        <v>320</v>
      </c>
      <c r="BZ691" s="39" t="s">
        <v>89</v>
      </c>
      <c r="CA691" s="40" t="s">
        <v>367</v>
      </c>
      <c r="CB691" s="40">
        <v>18</v>
      </c>
      <c r="CC691" s="40"/>
      <c r="CD691" s="40"/>
      <c r="CE691" s="40" t="s">
        <v>367</v>
      </c>
      <c r="CF691" s="40"/>
      <c r="CG691" s="40">
        <v>41</v>
      </c>
      <c r="CH691" s="40">
        <v>0</v>
      </c>
      <c r="CI691" s="24"/>
      <c r="CM691">
        <v>2</v>
      </c>
      <c r="CN691" s="40">
        <v>1</v>
      </c>
    </row>
    <row r="692" spans="1:92" x14ac:dyDescent="0.25">
      <c r="A692">
        <v>366</v>
      </c>
      <c r="B692" s="66">
        <v>43671</v>
      </c>
      <c r="C692">
        <v>217</v>
      </c>
      <c r="D692">
        <v>16</v>
      </c>
      <c r="E692" t="s">
        <v>274</v>
      </c>
      <c r="F692">
        <v>3</v>
      </c>
      <c r="G692">
        <v>2</v>
      </c>
      <c r="I692" t="s">
        <v>275</v>
      </c>
      <c r="J692" s="22">
        <f>COUNTIF($C$118:C754,C692)</f>
        <v>35</v>
      </c>
      <c r="K692" s="23"/>
      <c r="L692">
        <f t="shared" si="91"/>
        <v>16</v>
      </c>
      <c r="M692" s="24">
        <v>1</v>
      </c>
      <c r="N692" s="24">
        <v>6</v>
      </c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  <c r="AH692" s="24"/>
      <c r="AI692" s="24"/>
      <c r="AJ692" s="25">
        <v>3</v>
      </c>
      <c r="AK692" s="26">
        <v>7</v>
      </c>
      <c r="AL692" s="27"/>
      <c r="AM692" s="27"/>
      <c r="AN692" s="28"/>
      <c r="AO692" s="29"/>
      <c r="AP692" s="30">
        <v>1</v>
      </c>
      <c r="AQ692" s="27">
        <v>4</v>
      </c>
      <c r="AR692" s="31">
        <v>1</v>
      </c>
      <c r="AS692" s="29">
        <v>7</v>
      </c>
      <c r="AT692" s="30">
        <v>5</v>
      </c>
      <c r="AU692" s="25"/>
      <c r="AV692" s="27"/>
      <c r="AW692" s="31"/>
      <c r="AX692" s="29"/>
      <c r="AY692" s="32"/>
      <c r="AZ692" s="25"/>
      <c r="BA692" s="33"/>
      <c r="BB692" s="31"/>
      <c r="BC692" s="31"/>
      <c r="BD692" s="34"/>
      <c r="BE692" s="26"/>
      <c r="BF692" s="26"/>
      <c r="BG692" s="26"/>
      <c r="BH692" s="27"/>
      <c r="BI692" s="27"/>
      <c r="BJ692" s="28"/>
      <c r="BK692" s="32"/>
      <c r="BL692" s="32"/>
      <c r="BM692" s="35"/>
      <c r="BN692" s="29">
        <v>2</v>
      </c>
      <c r="BO692" s="25"/>
      <c r="BP692" s="36"/>
      <c r="BQ692" s="36"/>
      <c r="BR692" s="48">
        <v>33</v>
      </c>
      <c r="BS692" s="38" t="s">
        <v>141</v>
      </c>
      <c r="BT692" s="38" t="s">
        <v>86</v>
      </c>
      <c r="BU692" s="40" t="s">
        <v>142</v>
      </c>
      <c r="BV692" s="39" t="s">
        <v>143</v>
      </c>
      <c r="BW692" s="39"/>
      <c r="BX692" s="39"/>
      <c r="BY692" s="39"/>
      <c r="BZ692" s="39" t="s">
        <v>89</v>
      </c>
      <c r="CA692" s="40" t="s">
        <v>144</v>
      </c>
      <c r="CB692" s="40">
        <v>19</v>
      </c>
      <c r="CC692" s="40"/>
      <c r="CD692" s="40"/>
      <c r="CE692" s="40" t="s">
        <v>144</v>
      </c>
      <c r="CF692" s="40"/>
      <c r="CG692" s="40">
        <v>42</v>
      </c>
      <c r="CH692" s="40">
        <v>0</v>
      </c>
      <c r="CI692" s="24"/>
      <c r="CM692">
        <v>2</v>
      </c>
      <c r="CN692" s="40">
        <v>1</v>
      </c>
    </row>
    <row r="693" spans="1:92" x14ac:dyDescent="0.25">
      <c r="A693">
        <v>375</v>
      </c>
      <c r="B693" s="66">
        <v>43671</v>
      </c>
      <c r="C693">
        <v>217</v>
      </c>
      <c r="D693">
        <v>23</v>
      </c>
      <c r="E693" t="s">
        <v>274</v>
      </c>
      <c r="F693">
        <v>3</v>
      </c>
      <c r="G693">
        <v>2</v>
      </c>
      <c r="I693" t="s">
        <v>275</v>
      </c>
      <c r="J693" s="22">
        <f>COUNTIF($C$117:C754,C693)</f>
        <v>35</v>
      </c>
      <c r="K693" s="23"/>
      <c r="L693">
        <f t="shared" si="91"/>
        <v>23</v>
      </c>
      <c r="M693" s="24">
        <v>2</v>
      </c>
      <c r="N693" s="24">
        <v>3</v>
      </c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  <c r="AH693" s="24"/>
      <c r="AI693" s="24"/>
      <c r="AJ693" s="25">
        <v>3</v>
      </c>
      <c r="AK693" s="26">
        <v>7</v>
      </c>
      <c r="AL693" s="27"/>
      <c r="AM693" s="27"/>
      <c r="AN693" s="28"/>
      <c r="AO693" s="29"/>
      <c r="AP693" s="30">
        <v>1</v>
      </c>
      <c r="AQ693" s="27">
        <v>4</v>
      </c>
      <c r="AR693" s="31">
        <v>1</v>
      </c>
      <c r="AS693" s="29">
        <v>3</v>
      </c>
      <c r="AT693" s="30">
        <v>2</v>
      </c>
      <c r="AU693" s="25"/>
      <c r="AV693" s="27"/>
      <c r="AW693" s="31"/>
      <c r="AX693" s="29"/>
      <c r="AY693" s="32"/>
      <c r="AZ693" s="25"/>
      <c r="BA693" s="33"/>
      <c r="BB693" s="31"/>
      <c r="BC693" s="31"/>
      <c r="BD693" s="34"/>
      <c r="BE693" s="26"/>
      <c r="BF693" s="26"/>
      <c r="BG693" s="26"/>
      <c r="BH693" s="27"/>
      <c r="BI693" s="27"/>
      <c r="BJ693" s="28"/>
      <c r="BK693" s="32"/>
      <c r="BL693" s="32"/>
      <c r="BM693" s="35"/>
      <c r="BN693" s="29">
        <v>2</v>
      </c>
      <c r="BO693" s="25"/>
      <c r="BP693" s="36"/>
      <c r="BQ693" s="36"/>
      <c r="BR693" s="48">
        <v>33</v>
      </c>
      <c r="BS693" s="38" t="s">
        <v>141</v>
      </c>
      <c r="BT693" s="38" t="s">
        <v>86</v>
      </c>
      <c r="BU693" s="40" t="s">
        <v>142</v>
      </c>
      <c r="BV693" s="39" t="s">
        <v>143</v>
      </c>
      <c r="BW693" s="39"/>
      <c r="BX693" s="39"/>
      <c r="BY693" s="39"/>
      <c r="BZ693" s="39" t="s">
        <v>89</v>
      </c>
      <c r="CA693" s="40" t="s">
        <v>144</v>
      </c>
      <c r="CB693" s="40">
        <v>19</v>
      </c>
      <c r="CC693" s="40"/>
      <c r="CD693" s="40"/>
      <c r="CE693" s="40" t="s">
        <v>144</v>
      </c>
      <c r="CF693" s="40"/>
      <c r="CG693" s="40">
        <v>42</v>
      </c>
      <c r="CH693" s="40">
        <v>0</v>
      </c>
      <c r="CI693" s="24"/>
      <c r="CM693">
        <v>2</v>
      </c>
      <c r="CN693" s="40">
        <v>1</v>
      </c>
    </row>
    <row r="694" spans="1:92" x14ac:dyDescent="0.25">
      <c r="A694">
        <v>363</v>
      </c>
      <c r="B694" s="66">
        <v>43671</v>
      </c>
      <c r="C694">
        <v>217</v>
      </c>
      <c r="D694">
        <v>14</v>
      </c>
      <c r="E694" t="s">
        <v>274</v>
      </c>
      <c r="F694">
        <v>3</v>
      </c>
      <c r="G694">
        <v>2</v>
      </c>
      <c r="I694" t="s">
        <v>275</v>
      </c>
      <c r="J694" s="22">
        <f>COUNTIF($C$116:C754,C694)</f>
        <v>35</v>
      </c>
      <c r="K694" s="23"/>
      <c r="L694">
        <f t="shared" si="91"/>
        <v>14</v>
      </c>
      <c r="M694" s="24">
        <v>1</v>
      </c>
      <c r="N694" s="24">
        <v>4</v>
      </c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  <c r="AH694" s="24"/>
      <c r="AI694" s="24"/>
      <c r="AJ694" s="25">
        <v>1</v>
      </c>
      <c r="AK694" s="26">
        <v>1</v>
      </c>
      <c r="AL694" s="27">
        <v>1</v>
      </c>
      <c r="AM694" s="27">
        <v>4</v>
      </c>
      <c r="AN694" s="28">
        <f>--_xlfn.CONCAT(AL694:AM694)</f>
        <v>14</v>
      </c>
      <c r="AO694" s="29">
        <v>3</v>
      </c>
      <c r="AP694" s="30">
        <v>1</v>
      </c>
      <c r="AQ694" s="27">
        <v>4</v>
      </c>
      <c r="AR694" s="31">
        <v>1</v>
      </c>
      <c r="AS694" s="29">
        <v>6</v>
      </c>
      <c r="AT694" s="30">
        <v>6</v>
      </c>
      <c r="AU694" s="25"/>
      <c r="AV694" s="27"/>
      <c r="AW694" s="31"/>
      <c r="AX694" s="29"/>
      <c r="AY694" s="32"/>
      <c r="AZ694" s="25"/>
      <c r="BA694" s="33"/>
      <c r="BB694" s="31"/>
      <c r="BC694" s="31"/>
      <c r="BD694" s="34"/>
      <c r="BE694" s="26"/>
      <c r="BF694" s="26"/>
      <c r="BG694" s="26"/>
      <c r="BH694" s="27"/>
      <c r="BI694" s="27"/>
      <c r="BJ694" s="28"/>
      <c r="BK694" s="32"/>
      <c r="BL694" s="32"/>
      <c r="BM694" s="35"/>
      <c r="BN694" s="29">
        <v>2</v>
      </c>
      <c r="BO694" s="25"/>
      <c r="BP694" s="36"/>
      <c r="BQ694" s="36"/>
      <c r="BR694" s="59">
        <v>36</v>
      </c>
      <c r="BS694" s="27">
        <v>13</v>
      </c>
      <c r="BT694" s="24"/>
      <c r="BU694" t="s">
        <v>113</v>
      </c>
      <c r="BV694" s="24" t="s">
        <v>114</v>
      </c>
      <c r="BW694" s="24"/>
      <c r="BX694" s="24"/>
      <c r="BY694" s="24"/>
      <c r="BZ694" s="39" t="s">
        <v>89</v>
      </c>
      <c r="CA694" s="40" t="s">
        <v>115</v>
      </c>
      <c r="CB694" s="40">
        <v>20</v>
      </c>
      <c r="CC694" s="40"/>
      <c r="CD694" s="40"/>
      <c r="CE694" s="40" t="s">
        <v>115</v>
      </c>
      <c r="CF694" s="40"/>
      <c r="CG694" s="40">
        <v>43</v>
      </c>
      <c r="CH694" s="40">
        <v>0</v>
      </c>
      <c r="CM694">
        <v>2</v>
      </c>
      <c r="CN694" s="40">
        <v>1</v>
      </c>
    </row>
    <row r="695" spans="1:92" x14ac:dyDescent="0.25">
      <c r="A695">
        <v>380</v>
      </c>
      <c r="B695" s="21">
        <v>43671</v>
      </c>
      <c r="C695">
        <v>217</v>
      </c>
      <c r="D695">
        <v>34</v>
      </c>
      <c r="E695" t="s">
        <v>274</v>
      </c>
      <c r="F695">
        <v>3</v>
      </c>
      <c r="G695">
        <v>2</v>
      </c>
      <c r="I695" t="s">
        <v>275</v>
      </c>
      <c r="J695" s="22">
        <f>COUNTIF($C$123:C754,C695)</f>
        <v>35</v>
      </c>
      <c r="K695" s="23"/>
      <c r="L695">
        <f t="shared" si="91"/>
        <v>34</v>
      </c>
      <c r="M695" s="24">
        <v>3</v>
      </c>
      <c r="N695" s="24">
        <v>4</v>
      </c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  <c r="AI695" s="24"/>
      <c r="AJ695" s="25">
        <v>1</v>
      </c>
      <c r="AK695" s="26">
        <v>1</v>
      </c>
      <c r="AL695" s="27">
        <v>0</v>
      </c>
      <c r="AM695" s="27">
        <v>3</v>
      </c>
      <c r="AN695" s="28">
        <f>--_xlfn.CONCAT(AL695:AM695)</f>
        <v>3</v>
      </c>
      <c r="AO695" s="29">
        <v>3</v>
      </c>
      <c r="AP695" s="30">
        <v>1</v>
      </c>
      <c r="AQ695" s="27">
        <v>1</v>
      </c>
      <c r="AR695" s="31">
        <v>1</v>
      </c>
      <c r="AS695" s="29">
        <v>5</v>
      </c>
      <c r="AT695" s="30">
        <v>5</v>
      </c>
      <c r="AU695" s="25"/>
      <c r="AV695" s="27"/>
      <c r="AW695" s="31"/>
      <c r="AX695" s="29">
        <v>1</v>
      </c>
      <c r="AY695" s="32">
        <v>1</v>
      </c>
      <c r="AZ695" s="25">
        <v>1</v>
      </c>
      <c r="BA695" s="33"/>
      <c r="BB695" s="31"/>
      <c r="BC695" s="31"/>
      <c r="BD695" s="34"/>
      <c r="BE695" s="26"/>
      <c r="BF695" s="26"/>
      <c r="BG695" s="26"/>
      <c r="BH695" s="27"/>
      <c r="BI695" s="27"/>
      <c r="BJ695" s="28"/>
      <c r="BK695" s="32"/>
      <c r="BL695" s="32"/>
      <c r="BM695" s="35"/>
      <c r="BN695" s="29">
        <v>1</v>
      </c>
      <c r="BO695" s="25"/>
      <c r="BP695" s="36"/>
      <c r="BQ695" s="36"/>
      <c r="BR695" s="59">
        <v>36</v>
      </c>
      <c r="BS695" s="27">
        <v>13</v>
      </c>
      <c r="BT695" s="24"/>
      <c r="BU695" t="s">
        <v>113</v>
      </c>
      <c r="BV695" s="24" t="s">
        <v>114</v>
      </c>
      <c r="BW695" s="24"/>
      <c r="BX695" s="24"/>
      <c r="BY695" s="24"/>
      <c r="BZ695" s="39" t="s">
        <v>89</v>
      </c>
      <c r="CA695" s="40" t="s">
        <v>115</v>
      </c>
      <c r="CB695" s="40">
        <v>20</v>
      </c>
      <c r="CC695" s="40"/>
      <c r="CD695" s="40"/>
      <c r="CE695" s="40" t="s">
        <v>115</v>
      </c>
      <c r="CF695" s="40"/>
      <c r="CG695" s="40">
        <v>43</v>
      </c>
      <c r="CH695" s="40">
        <v>0</v>
      </c>
      <c r="CM695">
        <v>2</v>
      </c>
      <c r="CN695" s="40">
        <v>1</v>
      </c>
    </row>
    <row r="696" spans="1:92" x14ac:dyDescent="0.25">
      <c r="A696">
        <v>387</v>
      </c>
      <c r="B696" s="66">
        <v>43671</v>
      </c>
      <c r="C696">
        <v>217</v>
      </c>
      <c r="D696">
        <v>6</v>
      </c>
      <c r="E696" t="s">
        <v>274</v>
      </c>
      <c r="F696">
        <v>3</v>
      </c>
      <c r="G696">
        <v>2</v>
      </c>
      <c r="I696" t="s">
        <v>275</v>
      </c>
      <c r="J696" s="22">
        <f>COUNTIF($C$137:C754,C696)</f>
        <v>35</v>
      </c>
      <c r="K696" s="23"/>
      <c r="L696">
        <f t="shared" si="91"/>
        <v>6</v>
      </c>
      <c r="M696" s="24">
        <v>0</v>
      </c>
      <c r="N696" s="24">
        <v>6</v>
      </c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  <c r="AI696" s="24"/>
      <c r="AJ696" s="25">
        <v>1</v>
      </c>
      <c r="AK696" s="26"/>
      <c r="AL696" s="27">
        <v>0</v>
      </c>
      <c r="AM696" s="27">
        <v>7</v>
      </c>
      <c r="AN696" s="28">
        <f>--_xlfn.CONCAT(AL696:AM696)</f>
        <v>7</v>
      </c>
      <c r="AO696" s="29">
        <v>3</v>
      </c>
      <c r="AP696" s="30">
        <v>1</v>
      </c>
      <c r="AQ696" s="27">
        <v>1</v>
      </c>
      <c r="AR696" s="31">
        <v>1</v>
      </c>
      <c r="AS696" s="29">
        <v>3</v>
      </c>
      <c r="AT696" s="30">
        <v>3</v>
      </c>
      <c r="AU696" s="25"/>
      <c r="AV696" s="27"/>
      <c r="AW696" s="31"/>
      <c r="AX696" s="29"/>
      <c r="AY696" s="32"/>
      <c r="AZ696" s="25"/>
      <c r="BA696" s="33"/>
      <c r="BB696" s="31"/>
      <c r="BC696" s="31"/>
      <c r="BD696" s="34"/>
      <c r="BE696" s="26"/>
      <c r="BF696" s="26"/>
      <c r="BG696" s="26"/>
      <c r="BH696" s="27"/>
      <c r="BI696" s="27"/>
      <c r="BJ696" s="28"/>
      <c r="BK696" s="32"/>
      <c r="BL696" s="32"/>
      <c r="BM696" s="35"/>
      <c r="BN696" s="29">
        <v>2</v>
      </c>
      <c r="BO696" s="25"/>
      <c r="BP696" s="36"/>
      <c r="BQ696" s="36"/>
      <c r="BR696" s="59">
        <v>35</v>
      </c>
      <c r="BS696" s="27">
        <v>14</v>
      </c>
      <c r="BT696" s="24"/>
      <c r="BU696" t="s">
        <v>113</v>
      </c>
      <c r="BV696" s="24" t="s">
        <v>114</v>
      </c>
      <c r="BW696" s="24"/>
      <c r="BX696" s="24"/>
      <c r="BY696" s="24"/>
      <c r="BZ696" s="39" t="s">
        <v>89</v>
      </c>
      <c r="CA696" s="40" t="s">
        <v>115</v>
      </c>
      <c r="CB696" s="40">
        <v>20</v>
      </c>
      <c r="CC696" s="40"/>
      <c r="CD696" s="40"/>
      <c r="CE696" s="40" t="s">
        <v>115</v>
      </c>
      <c r="CF696" s="40"/>
      <c r="CG696" s="40">
        <v>43</v>
      </c>
      <c r="CH696" s="40">
        <v>0</v>
      </c>
      <c r="CM696">
        <v>2</v>
      </c>
      <c r="CN696" s="40">
        <v>1</v>
      </c>
    </row>
    <row r="697" spans="1:92" x14ac:dyDescent="0.25">
      <c r="A697">
        <v>390</v>
      </c>
      <c r="B697" s="66">
        <v>43671</v>
      </c>
      <c r="C697">
        <v>217</v>
      </c>
      <c r="D697">
        <v>9</v>
      </c>
      <c r="E697" t="s">
        <v>274</v>
      </c>
      <c r="F697">
        <v>3</v>
      </c>
      <c r="G697">
        <v>2</v>
      </c>
      <c r="I697" t="s">
        <v>275</v>
      </c>
      <c r="J697" s="22">
        <f>COUNTIF($C$125:C754,C697)</f>
        <v>35</v>
      </c>
      <c r="K697" s="23"/>
      <c r="L697">
        <f t="shared" si="91"/>
        <v>9</v>
      </c>
      <c r="M697" s="24">
        <v>0</v>
      </c>
      <c r="N697" s="24">
        <v>9</v>
      </c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  <c r="AI697" s="24"/>
      <c r="AJ697" s="25">
        <v>1</v>
      </c>
      <c r="AK697" s="26">
        <v>1</v>
      </c>
      <c r="AL697" s="27">
        <v>1</v>
      </c>
      <c r="AM697" s="27">
        <v>2</v>
      </c>
      <c r="AN697" s="28">
        <f>--_xlfn.CONCAT(AL697:AM697)</f>
        <v>12</v>
      </c>
      <c r="AO697" s="29">
        <v>3</v>
      </c>
      <c r="AP697" s="30">
        <v>1</v>
      </c>
      <c r="AQ697" s="27">
        <v>4</v>
      </c>
      <c r="AR697" s="31">
        <v>1</v>
      </c>
      <c r="AS697" s="29">
        <v>3</v>
      </c>
      <c r="AT697" s="30">
        <v>3</v>
      </c>
      <c r="AU697" s="25"/>
      <c r="AV697" s="27"/>
      <c r="AW697" s="31"/>
      <c r="AX697" s="29"/>
      <c r="AY697" s="32"/>
      <c r="AZ697" s="25"/>
      <c r="BA697" s="33"/>
      <c r="BB697" s="31"/>
      <c r="BC697" s="31"/>
      <c r="BD697" s="34"/>
      <c r="BE697" s="26"/>
      <c r="BF697" s="26"/>
      <c r="BG697" s="26"/>
      <c r="BH697" s="27"/>
      <c r="BI697" s="27"/>
      <c r="BJ697" s="28"/>
      <c r="BK697" s="32"/>
      <c r="BL697" s="32"/>
      <c r="BM697" s="35"/>
      <c r="BN697" s="29">
        <v>2</v>
      </c>
      <c r="BO697" s="25"/>
      <c r="BP697" s="36"/>
      <c r="BQ697" s="36"/>
      <c r="BR697" s="59">
        <v>35</v>
      </c>
      <c r="BS697" s="27">
        <v>14</v>
      </c>
      <c r="BT697" s="24"/>
      <c r="BU697" t="s">
        <v>113</v>
      </c>
      <c r="BV697" s="24" t="s">
        <v>114</v>
      </c>
      <c r="BW697" s="24"/>
      <c r="BX697" s="24"/>
      <c r="BY697" s="24"/>
      <c r="BZ697" s="39" t="s">
        <v>89</v>
      </c>
      <c r="CA697" s="40" t="s">
        <v>115</v>
      </c>
      <c r="CB697" s="40">
        <v>20</v>
      </c>
      <c r="CC697" s="40"/>
      <c r="CD697" s="40"/>
      <c r="CE697" s="40" t="s">
        <v>115</v>
      </c>
      <c r="CF697" s="40"/>
      <c r="CG697" s="40">
        <v>43</v>
      </c>
      <c r="CH697" s="40">
        <v>0</v>
      </c>
      <c r="CM697">
        <v>2</v>
      </c>
      <c r="CN697" s="40">
        <v>1</v>
      </c>
    </row>
    <row r="698" spans="1:92" x14ac:dyDescent="0.25">
      <c r="A698">
        <v>361</v>
      </c>
      <c r="B698" s="66">
        <v>43671</v>
      </c>
      <c r="C698">
        <v>217</v>
      </c>
      <c r="D698">
        <v>12</v>
      </c>
      <c r="E698" t="s">
        <v>274</v>
      </c>
      <c r="F698">
        <v>3</v>
      </c>
      <c r="G698">
        <v>2</v>
      </c>
      <c r="I698" t="s">
        <v>275</v>
      </c>
      <c r="J698" s="22">
        <f>COUNTIF($A$3:C754,C698)</f>
        <v>36</v>
      </c>
      <c r="K698" s="23"/>
      <c r="L698">
        <f t="shared" si="91"/>
        <v>12</v>
      </c>
      <c r="M698" s="24">
        <v>1</v>
      </c>
      <c r="N698" s="24">
        <v>2</v>
      </c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  <c r="AH698" s="24"/>
      <c r="AI698" s="24"/>
      <c r="AJ698" s="25">
        <v>5</v>
      </c>
      <c r="AK698" s="26">
        <v>1</v>
      </c>
      <c r="AL698" s="27"/>
      <c r="AM698" s="27"/>
      <c r="AN698" s="28"/>
      <c r="AO698" s="29"/>
      <c r="AP698" s="30">
        <v>1</v>
      </c>
      <c r="AQ698" s="27">
        <v>2</v>
      </c>
      <c r="AR698" s="31">
        <v>1</v>
      </c>
      <c r="AS698" s="29">
        <v>1</v>
      </c>
      <c r="AT698" s="30">
        <v>3</v>
      </c>
      <c r="AU698" s="25"/>
      <c r="AV698" s="27"/>
      <c r="AW698" s="31"/>
      <c r="AX698" s="29"/>
      <c r="AY698" s="32"/>
      <c r="AZ698" s="25"/>
      <c r="BA698" s="33"/>
      <c r="BB698" s="31"/>
      <c r="BC698" s="31"/>
      <c r="BD698" s="34"/>
      <c r="BE698" s="26"/>
      <c r="BF698" s="26"/>
      <c r="BG698" s="26"/>
      <c r="BH698" s="27"/>
      <c r="BI698" s="27"/>
      <c r="BJ698" s="28"/>
      <c r="BK698" s="32"/>
      <c r="BL698" s="32"/>
      <c r="BM698" s="35"/>
      <c r="BN698" s="29">
        <v>2</v>
      </c>
      <c r="BO698" s="25">
        <v>3</v>
      </c>
      <c r="BP698" s="36"/>
      <c r="BQ698" s="36"/>
      <c r="BR698" s="57">
        <v>31</v>
      </c>
      <c r="BS698" s="38">
        <v>1</v>
      </c>
      <c r="BT698" s="38" t="s">
        <v>54</v>
      </c>
      <c r="BU698" s="40" t="s">
        <v>165</v>
      </c>
      <c r="BV698" s="24" t="s">
        <v>166</v>
      </c>
      <c r="BW698" s="24"/>
      <c r="BX698" s="24"/>
      <c r="BY698" s="24"/>
      <c r="BZ698" s="39" t="s">
        <v>57</v>
      </c>
      <c r="CA698" s="40">
        <v>5</v>
      </c>
      <c r="CB698" s="40">
        <v>5</v>
      </c>
      <c r="CC698" s="40"/>
      <c r="CD698" s="40"/>
      <c r="CE698" s="40">
        <v>5</v>
      </c>
      <c r="CF698" s="40"/>
      <c r="CG698" s="40">
        <v>34</v>
      </c>
      <c r="CH698" s="40">
        <v>13</v>
      </c>
      <c r="CI698" s="24"/>
      <c r="CL698" s="24"/>
      <c r="CM698">
        <v>2</v>
      </c>
      <c r="CN698" s="40">
        <v>1</v>
      </c>
    </row>
    <row r="699" spans="1:92" ht="15.75" customHeight="1" x14ac:dyDescent="0.25">
      <c r="A699">
        <v>368</v>
      </c>
      <c r="B699" s="66">
        <v>43671</v>
      </c>
      <c r="C699">
        <v>217</v>
      </c>
      <c r="D699">
        <v>16</v>
      </c>
      <c r="E699" t="s">
        <v>274</v>
      </c>
      <c r="F699">
        <v>3</v>
      </c>
      <c r="G699">
        <v>2</v>
      </c>
      <c r="H699">
        <v>217</v>
      </c>
      <c r="I699" t="s">
        <v>275</v>
      </c>
      <c r="J699" s="22">
        <f>COUNTIF($A$4:C754,C699)</f>
        <v>36</v>
      </c>
      <c r="K699" s="23">
        <v>5</v>
      </c>
      <c r="L699">
        <f t="shared" si="91"/>
        <v>16</v>
      </c>
      <c r="M699" s="24">
        <v>1</v>
      </c>
      <c r="N699" s="24">
        <v>6</v>
      </c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  <c r="AI699" s="24"/>
      <c r="AJ699" s="25">
        <v>5</v>
      </c>
      <c r="AK699" s="26">
        <v>1</v>
      </c>
      <c r="AL699" s="27"/>
      <c r="AM699" s="27"/>
      <c r="AN699" s="28"/>
      <c r="AO699" s="29"/>
      <c r="AP699" s="30">
        <v>1</v>
      </c>
      <c r="AQ699" s="27">
        <v>1</v>
      </c>
      <c r="AR699" s="31">
        <v>1</v>
      </c>
      <c r="AS699" s="29">
        <v>3</v>
      </c>
      <c r="AT699" s="30">
        <v>7</v>
      </c>
      <c r="AU699" s="25"/>
      <c r="AV699" s="27"/>
      <c r="AW699" s="31"/>
      <c r="AX699" s="29">
        <v>3</v>
      </c>
      <c r="AY699" s="32"/>
      <c r="AZ699" s="25"/>
      <c r="BA699" s="33">
        <v>8</v>
      </c>
      <c r="BB699" s="31"/>
      <c r="BC699" s="31"/>
      <c r="BD699" s="34"/>
      <c r="BE699" s="26"/>
      <c r="BF699" s="26"/>
      <c r="BG699" s="26"/>
      <c r="BH699" s="27"/>
      <c r="BI699" s="27"/>
      <c r="BJ699" s="28"/>
      <c r="BK699" s="32"/>
      <c r="BL699" s="32"/>
      <c r="BM699" s="35"/>
      <c r="BN699" s="29">
        <v>2</v>
      </c>
      <c r="BO699" s="25">
        <v>3</v>
      </c>
      <c r="BP699" s="36"/>
      <c r="BQ699" s="36"/>
      <c r="BR699" s="57">
        <v>31</v>
      </c>
      <c r="BS699" s="38">
        <v>1</v>
      </c>
      <c r="BT699" s="38" t="s">
        <v>54</v>
      </c>
      <c r="BU699" s="40" t="s">
        <v>165</v>
      </c>
      <c r="BV699" s="24" t="s">
        <v>166</v>
      </c>
      <c r="BW699" s="24"/>
      <c r="BX699" s="24"/>
      <c r="BY699" s="24"/>
      <c r="BZ699" s="39" t="s">
        <v>57</v>
      </c>
      <c r="CA699" s="40">
        <v>5</v>
      </c>
      <c r="CB699" s="40">
        <v>5</v>
      </c>
      <c r="CC699" s="40"/>
      <c r="CD699" s="40"/>
      <c r="CE699" s="40">
        <v>5</v>
      </c>
      <c r="CF699" s="40"/>
      <c r="CG699" s="40">
        <v>34</v>
      </c>
      <c r="CH699" s="40">
        <v>13</v>
      </c>
      <c r="CI699" s="24"/>
      <c r="CL699" s="24"/>
      <c r="CM699">
        <v>2</v>
      </c>
      <c r="CN699" s="40">
        <v>1</v>
      </c>
    </row>
    <row r="700" spans="1:92" x14ac:dyDescent="0.25">
      <c r="A700">
        <v>369</v>
      </c>
      <c r="B700" s="66">
        <v>43671</v>
      </c>
      <c r="C700">
        <v>217</v>
      </c>
      <c r="D700">
        <v>16</v>
      </c>
      <c r="E700" t="s">
        <v>274</v>
      </c>
      <c r="F700">
        <v>3</v>
      </c>
      <c r="G700">
        <v>2</v>
      </c>
      <c r="I700" t="s">
        <v>275</v>
      </c>
      <c r="J700" s="22">
        <f>COUNTIF($A$5:C754,C700)</f>
        <v>36</v>
      </c>
      <c r="K700" s="23"/>
      <c r="L700">
        <f t="shared" si="91"/>
        <v>16</v>
      </c>
      <c r="M700" s="24">
        <v>1</v>
      </c>
      <c r="N700" s="24">
        <v>6</v>
      </c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  <c r="AI700" s="24"/>
      <c r="AJ700" s="25">
        <v>5</v>
      </c>
      <c r="AK700" s="26">
        <v>1</v>
      </c>
      <c r="AL700" s="27"/>
      <c r="AM700" s="27"/>
      <c r="AN700" s="28"/>
      <c r="AO700" s="29"/>
      <c r="AP700" s="30">
        <v>1</v>
      </c>
      <c r="AQ700" s="27">
        <v>2</v>
      </c>
      <c r="AR700" s="31">
        <v>1</v>
      </c>
      <c r="AS700" s="29">
        <v>2</v>
      </c>
      <c r="AT700" s="30">
        <v>3</v>
      </c>
      <c r="AU700" s="25"/>
      <c r="AV700" s="27"/>
      <c r="AW700" s="31"/>
      <c r="AX700" s="29"/>
      <c r="AY700" s="32"/>
      <c r="AZ700" s="25"/>
      <c r="BA700" s="33"/>
      <c r="BB700" s="31"/>
      <c r="BC700" s="31"/>
      <c r="BD700" s="34"/>
      <c r="BE700" s="26"/>
      <c r="BF700" s="26"/>
      <c r="BG700" s="26"/>
      <c r="BH700" s="27"/>
      <c r="BI700" s="27"/>
      <c r="BJ700" s="28"/>
      <c r="BK700" s="32"/>
      <c r="BL700" s="32"/>
      <c r="BM700" s="35"/>
      <c r="BN700" s="29">
        <v>2</v>
      </c>
      <c r="BO700" s="25">
        <v>3</v>
      </c>
      <c r="BP700" s="36"/>
      <c r="BQ700" s="36"/>
      <c r="BR700" s="57">
        <v>31</v>
      </c>
      <c r="BS700" s="38">
        <v>1</v>
      </c>
      <c r="BT700" s="38" t="s">
        <v>54</v>
      </c>
      <c r="BU700" s="40" t="s">
        <v>165</v>
      </c>
      <c r="BV700" s="24" t="s">
        <v>166</v>
      </c>
      <c r="BW700" s="24"/>
      <c r="BX700" s="24"/>
      <c r="BY700" s="24"/>
      <c r="BZ700" s="39" t="s">
        <v>57</v>
      </c>
      <c r="CA700" s="40">
        <v>5</v>
      </c>
      <c r="CB700" s="40">
        <v>5</v>
      </c>
      <c r="CC700" s="40"/>
      <c r="CD700" s="40"/>
      <c r="CE700" s="40">
        <v>5</v>
      </c>
      <c r="CF700" s="40"/>
      <c r="CG700" s="40">
        <v>34</v>
      </c>
      <c r="CH700" s="40">
        <v>13</v>
      </c>
      <c r="CI700" s="24"/>
      <c r="CL700" s="24"/>
      <c r="CM700">
        <v>2</v>
      </c>
      <c r="CN700" s="40">
        <v>1</v>
      </c>
    </row>
    <row r="701" spans="1:92" x14ac:dyDescent="0.25">
      <c r="A701">
        <v>377</v>
      </c>
      <c r="B701" s="21">
        <v>43671</v>
      </c>
      <c r="C701">
        <v>217</v>
      </c>
      <c r="D701">
        <v>26</v>
      </c>
      <c r="E701" t="s">
        <v>274</v>
      </c>
      <c r="F701">
        <v>3</v>
      </c>
      <c r="G701">
        <v>2</v>
      </c>
      <c r="I701" t="s">
        <v>275</v>
      </c>
      <c r="J701" s="22">
        <f>COUNTIF($A$6:C754,C701)</f>
        <v>36</v>
      </c>
      <c r="K701" s="23"/>
      <c r="L701">
        <f t="shared" si="91"/>
        <v>26</v>
      </c>
      <c r="M701" s="24">
        <v>2</v>
      </c>
      <c r="N701" s="24">
        <v>6</v>
      </c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  <c r="AI701" s="24"/>
      <c r="AJ701" s="25">
        <v>5</v>
      </c>
      <c r="AK701" s="26"/>
      <c r="AL701" s="27"/>
      <c r="AM701" s="27"/>
      <c r="AN701" s="28"/>
      <c r="AO701" s="29"/>
      <c r="AP701" s="30">
        <v>1</v>
      </c>
      <c r="AQ701" s="27">
        <v>4</v>
      </c>
      <c r="AR701" s="31">
        <v>1</v>
      </c>
      <c r="AS701" s="29">
        <v>6</v>
      </c>
      <c r="AT701" s="30">
        <v>7</v>
      </c>
      <c r="AU701" s="25"/>
      <c r="AV701" s="27"/>
      <c r="AW701" s="31"/>
      <c r="AX701" s="29"/>
      <c r="AY701" s="32"/>
      <c r="AZ701" s="25"/>
      <c r="BA701" s="33"/>
      <c r="BB701" s="31"/>
      <c r="BC701" s="31"/>
      <c r="BD701" s="34"/>
      <c r="BE701" s="26"/>
      <c r="BF701" s="26"/>
      <c r="BG701" s="26"/>
      <c r="BH701" s="27"/>
      <c r="BI701" s="27"/>
      <c r="BJ701" s="28"/>
      <c r="BK701" s="32"/>
      <c r="BL701" s="32"/>
      <c r="BM701" s="35"/>
      <c r="BN701" s="29">
        <v>2</v>
      </c>
      <c r="BO701" s="25">
        <v>3</v>
      </c>
      <c r="BP701" s="36"/>
      <c r="BQ701" s="36"/>
      <c r="BR701" s="57">
        <v>31</v>
      </c>
      <c r="BS701" s="38">
        <v>1</v>
      </c>
      <c r="BT701" s="38" t="s">
        <v>54</v>
      </c>
      <c r="BU701" s="40" t="s">
        <v>165</v>
      </c>
      <c r="BV701" s="24" t="s">
        <v>166</v>
      </c>
      <c r="BW701" s="24"/>
      <c r="BX701" s="24"/>
      <c r="BY701" s="24"/>
      <c r="BZ701" s="39" t="s">
        <v>57</v>
      </c>
      <c r="CA701" s="40">
        <v>5</v>
      </c>
      <c r="CB701" s="40">
        <v>5</v>
      </c>
      <c r="CC701" s="40"/>
      <c r="CD701" s="40"/>
      <c r="CE701" s="40">
        <v>5</v>
      </c>
      <c r="CF701" s="40"/>
      <c r="CG701" s="40">
        <v>34</v>
      </c>
      <c r="CH701" s="40">
        <v>13</v>
      </c>
      <c r="CI701" s="24"/>
      <c r="CL701" s="24"/>
      <c r="CM701">
        <v>2</v>
      </c>
      <c r="CN701" s="40">
        <v>1</v>
      </c>
    </row>
    <row r="702" spans="1:92" x14ac:dyDescent="0.25">
      <c r="A702">
        <v>379</v>
      </c>
      <c r="B702" s="21">
        <v>43671</v>
      </c>
      <c r="C702">
        <v>217</v>
      </c>
      <c r="D702">
        <v>28</v>
      </c>
      <c r="E702" t="s">
        <v>274</v>
      </c>
      <c r="F702">
        <v>3</v>
      </c>
      <c r="G702">
        <v>2</v>
      </c>
      <c r="I702" t="s">
        <v>275</v>
      </c>
      <c r="J702" s="22">
        <f>COUNTIF($A$7:C754,C702)</f>
        <v>36</v>
      </c>
      <c r="K702" s="23"/>
      <c r="L702">
        <f t="shared" si="91"/>
        <v>28</v>
      </c>
      <c r="M702" s="24">
        <v>2</v>
      </c>
      <c r="N702" s="24">
        <v>8</v>
      </c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  <c r="AI702" s="24"/>
      <c r="AJ702" s="25">
        <v>5</v>
      </c>
      <c r="AK702" s="26"/>
      <c r="AL702" s="27"/>
      <c r="AM702" s="27"/>
      <c r="AN702" s="28"/>
      <c r="AO702" s="29"/>
      <c r="AP702" s="30">
        <v>1</v>
      </c>
      <c r="AQ702" s="27">
        <v>1</v>
      </c>
      <c r="AR702" s="31">
        <v>1</v>
      </c>
      <c r="AS702" s="29">
        <v>5</v>
      </c>
      <c r="AT702" s="30">
        <v>1</v>
      </c>
      <c r="AU702" s="25"/>
      <c r="AV702" s="27"/>
      <c r="AW702" s="31"/>
      <c r="AX702" s="29"/>
      <c r="AY702" s="32"/>
      <c r="AZ702" s="25"/>
      <c r="BA702" s="33"/>
      <c r="BB702" s="31"/>
      <c r="BC702" s="31"/>
      <c r="BD702" s="34"/>
      <c r="BE702" s="26"/>
      <c r="BF702" s="26"/>
      <c r="BG702" s="26"/>
      <c r="BH702" s="27"/>
      <c r="BI702" s="27"/>
      <c r="BJ702" s="28"/>
      <c r="BK702" s="32"/>
      <c r="BL702" s="32"/>
      <c r="BM702" s="35"/>
      <c r="BN702" s="29">
        <v>1</v>
      </c>
      <c r="BO702" s="25">
        <v>3</v>
      </c>
      <c r="BP702" s="36"/>
      <c r="BQ702" s="36"/>
      <c r="BR702" s="57">
        <v>31</v>
      </c>
      <c r="BS702" s="38">
        <v>1</v>
      </c>
      <c r="BT702" s="38" t="s">
        <v>54</v>
      </c>
      <c r="BU702" s="40" t="s">
        <v>165</v>
      </c>
      <c r="BV702" s="24" t="s">
        <v>166</v>
      </c>
      <c r="BW702" s="24"/>
      <c r="BX702" s="24"/>
      <c r="BY702" s="24"/>
      <c r="BZ702" s="39" t="s">
        <v>57</v>
      </c>
      <c r="CA702" s="40">
        <v>5</v>
      </c>
      <c r="CB702" s="40">
        <v>5</v>
      </c>
      <c r="CC702" s="40"/>
      <c r="CD702" s="40"/>
      <c r="CE702" s="40">
        <v>5</v>
      </c>
      <c r="CF702" s="40"/>
      <c r="CG702" s="40">
        <v>34</v>
      </c>
      <c r="CH702" s="40">
        <v>13</v>
      </c>
      <c r="CI702" s="24"/>
      <c r="CL702" s="24"/>
      <c r="CM702">
        <v>2</v>
      </c>
      <c r="CN702" s="40">
        <v>1</v>
      </c>
    </row>
    <row r="703" spans="1:92" x14ac:dyDescent="0.25">
      <c r="A703">
        <v>359</v>
      </c>
      <c r="B703" s="60">
        <v>43671</v>
      </c>
      <c r="C703" s="24">
        <v>217</v>
      </c>
      <c r="D703" s="24">
        <v>11</v>
      </c>
      <c r="E703" t="s">
        <v>274</v>
      </c>
      <c r="F703">
        <v>3</v>
      </c>
      <c r="G703">
        <v>2</v>
      </c>
      <c r="H703" s="24">
        <v>217</v>
      </c>
      <c r="I703" s="24" t="s">
        <v>275</v>
      </c>
      <c r="J703" s="61">
        <f>COUNTIF($C$5:C734,C703)</f>
        <v>35</v>
      </c>
      <c r="K703" s="61">
        <v>1</v>
      </c>
      <c r="L703" s="24">
        <f t="shared" si="91"/>
        <v>11</v>
      </c>
      <c r="M703" s="24">
        <v>1</v>
      </c>
      <c r="N703" s="24">
        <v>1</v>
      </c>
      <c r="O703" s="24"/>
      <c r="P703" s="24"/>
      <c r="Q703" s="72" t="s">
        <v>377</v>
      </c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  <c r="AI703" s="24"/>
      <c r="AJ703" s="25">
        <v>1</v>
      </c>
      <c r="AK703" s="26"/>
      <c r="AL703" s="27">
        <v>3</v>
      </c>
      <c r="AM703" s="27">
        <v>2</v>
      </c>
      <c r="AN703" s="28">
        <f>--_xlfn.CONCAT(AL703:AM703)</f>
        <v>32</v>
      </c>
      <c r="AO703" s="29">
        <v>3</v>
      </c>
      <c r="AP703" s="30">
        <v>1</v>
      </c>
      <c r="AQ703" s="27">
        <v>1</v>
      </c>
      <c r="AR703" s="31">
        <v>1</v>
      </c>
      <c r="AS703" s="29">
        <v>3</v>
      </c>
      <c r="AT703" s="30">
        <v>6</v>
      </c>
      <c r="AU703" s="25"/>
      <c r="AV703" s="27"/>
      <c r="AW703" s="31"/>
      <c r="AX703" s="29"/>
      <c r="AY703" s="32"/>
      <c r="AZ703" s="25">
        <v>1</v>
      </c>
      <c r="BA703" s="33">
        <v>3</v>
      </c>
      <c r="BB703" s="31">
        <v>0</v>
      </c>
      <c r="BC703" s="31">
        <v>3</v>
      </c>
      <c r="BD703" s="34">
        <f t="shared" ref="BD703:BD709" si="92">--_xlfn.CONCAT(BB703:BC703)</f>
        <v>3</v>
      </c>
      <c r="BE703" s="26"/>
      <c r="BF703" s="26"/>
      <c r="BG703" s="26"/>
      <c r="BH703" s="27"/>
      <c r="BI703" s="27"/>
      <c r="BJ703" s="28"/>
      <c r="BK703" s="32"/>
      <c r="BL703" s="32"/>
      <c r="BM703" s="35"/>
      <c r="BN703" s="29">
        <v>2</v>
      </c>
      <c r="BO703" s="25"/>
      <c r="BP703" s="36"/>
      <c r="BQ703" s="36"/>
      <c r="BR703" s="57">
        <v>34</v>
      </c>
      <c r="BS703" s="24"/>
      <c r="BT703" s="24"/>
      <c r="BU703" t="s">
        <v>117</v>
      </c>
      <c r="BV703" s="24" t="s">
        <v>118</v>
      </c>
      <c r="BW703" s="31">
        <v>3</v>
      </c>
      <c r="BX703" s="51" t="s">
        <v>110</v>
      </c>
      <c r="BY703" s="58" t="s">
        <v>111</v>
      </c>
      <c r="BZ703" s="39" t="s">
        <v>129</v>
      </c>
      <c r="CA703" s="40">
        <v>13</v>
      </c>
      <c r="CB703" s="40">
        <v>13</v>
      </c>
      <c r="CC703" s="40"/>
      <c r="CD703" s="40"/>
      <c r="CE703" s="40">
        <v>13</v>
      </c>
      <c r="CF703" s="40"/>
      <c r="CG703" s="40">
        <v>37</v>
      </c>
      <c r="CH703" s="40">
        <v>17</v>
      </c>
      <c r="CI703" s="24"/>
      <c r="CJ703" s="24"/>
      <c r="CK703" t="s">
        <v>130</v>
      </c>
      <c r="CM703">
        <v>2</v>
      </c>
      <c r="CN703" s="40">
        <v>1</v>
      </c>
    </row>
    <row r="704" spans="1:92" x14ac:dyDescent="0.25">
      <c r="A704">
        <v>362</v>
      </c>
      <c r="B704" s="66">
        <v>43671</v>
      </c>
      <c r="C704">
        <v>217</v>
      </c>
      <c r="D704">
        <v>13</v>
      </c>
      <c r="E704" t="s">
        <v>274</v>
      </c>
      <c r="F704">
        <v>3</v>
      </c>
      <c r="G704">
        <v>2</v>
      </c>
      <c r="I704" t="s">
        <v>275</v>
      </c>
      <c r="J704" s="22">
        <f>COUNTIF($C$75:C754,C704)</f>
        <v>35</v>
      </c>
      <c r="K704" s="23"/>
      <c r="L704">
        <f t="shared" si="91"/>
        <v>13</v>
      </c>
      <c r="M704" s="24">
        <v>1</v>
      </c>
      <c r="N704" s="24">
        <v>3</v>
      </c>
      <c r="O704" s="24"/>
      <c r="P704" s="24"/>
      <c r="Q704" s="25" t="s">
        <v>378</v>
      </c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  <c r="AH704" s="24"/>
      <c r="AI704" s="24"/>
      <c r="AJ704" s="25">
        <v>3</v>
      </c>
      <c r="AK704" s="26">
        <v>2</v>
      </c>
      <c r="AL704" s="27"/>
      <c r="AM704" s="27"/>
      <c r="AN704" s="28"/>
      <c r="AO704" s="29"/>
      <c r="AP704" s="30">
        <v>1</v>
      </c>
      <c r="AQ704" s="27">
        <v>4</v>
      </c>
      <c r="AR704" s="31">
        <v>1</v>
      </c>
      <c r="AS704" s="29">
        <v>1</v>
      </c>
      <c r="AT704" s="30">
        <v>2</v>
      </c>
      <c r="AU704" s="25"/>
      <c r="AV704" s="27"/>
      <c r="AW704" s="31"/>
      <c r="AX704" s="29"/>
      <c r="AY704" s="32"/>
      <c r="AZ704" s="25"/>
      <c r="BA704" s="33">
        <v>3</v>
      </c>
      <c r="BB704" s="31">
        <v>0</v>
      </c>
      <c r="BC704" s="31">
        <v>4</v>
      </c>
      <c r="BD704" s="34">
        <f t="shared" si="92"/>
        <v>4</v>
      </c>
      <c r="BE704" s="26"/>
      <c r="BF704" s="26"/>
      <c r="BG704" s="26"/>
      <c r="BH704" s="27"/>
      <c r="BI704" s="27"/>
      <c r="BJ704" s="28"/>
      <c r="BK704" s="32"/>
      <c r="BL704" s="32"/>
      <c r="BM704" s="35"/>
      <c r="BN704" s="29">
        <v>2</v>
      </c>
      <c r="BO704" s="25"/>
      <c r="BP704" s="36"/>
      <c r="BQ704" s="36"/>
      <c r="BR704" s="57">
        <v>34</v>
      </c>
      <c r="BS704" s="38" t="s">
        <v>238</v>
      </c>
      <c r="BT704" s="38" t="s">
        <v>60</v>
      </c>
      <c r="BU704" s="40" t="s">
        <v>239</v>
      </c>
      <c r="BV704" s="39" t="s">
        <v>240</v>
      </c>
      <c r="BW704" s="51">
        <v>4</v>
      </c>
      <c r="BX704" s="51" t="s">
        <v>110</v>
      </c>
      <c r="BY704" s="58" t="s">
        <v>225</v>
      </c>
      <c r="BZ704" s="39" t="s">
        <v>129</v>
      </c>
      <c r="CA704" s="40">
        <v>13</v>
      </c>
      <c r="CB704" s="40">
        <v>13</v>
      </c>
      <c r="CC704" s="40"/>
      <c r="CD704" s="40"/>
      <c r="CE704" s="40">
        <v>13</v>
      </c>
      <c r="CF704" s="40"/>
      <c r="CG704" s="40">
        <v>37</v>
      </c>
      <c r="CH704" s="40">
        <v>17</v>
      </c>
      <c r="CI704" s="24"/>
      <c r="CM704">
        <v>2</v>
      </c>
      <c r="CN704" s="40">
        <v>1</v>
      </c>
    </row>
    <row r="705" spans="1:92" x14ac:dyDescent="0.25">
      <c r="A705">
        <v>367</v>
      </c>
      <c r="B705" s="66">
        <v>43671</v>
      </c>
      <c r="C705">
        <v>217</v>
      </c>
      <c r="D705">
        <v>16</v>
      </c>
      <c r="E705" t="s">
        <v>274</v>
      </c>
      <c r="F705">
        <v>3</v>
      </c>
      <c r="G705">
        <v>2</v>
      </c>
      <c r="I705" t="s">
        <v>275</v>
      </c>
      <c r="J705" s="22">
        <f>COUNTIF($C$88:C754,C705)</f>
        <v>35</v>
      </c>
      <c r="K705" s="23"/>
      <c r="L705">
        <f t="shared" si="91"/>
        <v>16</v>
      </c>
      <c r="M705" s="24">
        <v>1</v>
      </c>
      <c r="N705" s="24">
        <v>6</v>
      </c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  <c r="AH705" s="24"/>
      <c r="AI705" s="24"/>
      <c r="AJ705" s="25">
        <v>3</v>
      </c>
      <c r="AK705" s="26">
        <v>7</v>
      </c>
      <c r="AL705" s="27"/>
      <c r="AM705" s="27"/>
      <c r="AN705" s="28"/>
      <c r="AO705" s="29"/>
      <c r="AP705" s="30">
        <v>1</v>
      </c>
      <c r="AQ705" s="27">
        <v>6</v>
      </c>
      <c r="AR705" s="31">
        <v>2</v>
      </c>
      <c r="AS705" s="29">
        <v>2</v>
      </c>
      <c r="AT705" s="30">
        <v>2</v>
      </c>
      <c r="AU705" s="25"/>
      <c r="AV705" s="27"/>
      <c r="AW705" s="31"/>
      <c r="AX705" s="29"/>
      <c r="AY705" s="32"/>
      <c r="AZ705" s="25"/>
      <c r="BA705" s="33">
        <v>3</v>
      </c>
      <c r="BB705" s="31">
        <v>1</v>
      </c>
      <c r="BC705" s="31">
        <v>2</v>
      </c>
      <c r="BD705" s="34">
        <f t="shared" si="92"/>
        <v>12</v>
      </c>
      <c r="BE705" s="26"/>
      <c r="BF705" s="26"/>
      <c r="BG705" s="26"/>
      <c r="BH705" s="27"/>
      <c r="BI705" s="27"/>
      <c r="BJ705" s="28"/>
      <c r="BK705" s="32"/>
      <c r="BL705" s="32"/>
      <c r="BM705" s="35"/>
      <c r="BN705" s="29">
        <v>2</v>
      </c>
      <c r="BO705" s="25"/>
      <c r="BP705" s="36"/>
      <c r="BQ705" s="36"/>
      <c r="BR705" s="57">
        <v>33</v>
      </c>
      <c r="BS705" s="38" t="s">
        <v>141</v>
      </c>
      <c r="BT705" s="38" t="s">
        <v>86</v>
      </c>
      <c r="BU705" s="40" t="s">
        <v>142</v>
      </c>
      <c r="BV705" s="39" t="s">
        <v>143</v>
      </c>
      <c r="BW705" s="51">
        <v>12</v>
      </c>
      <c r="BX705" s="51" t="s">
        <v>110</v>
      </c>
      <c r="BY705" s="58" t="s">
        <v>111</v>
      </c>
      <c r="BZ705" s="39" t="s">
        <v>129</v>
      </c>
      <c r="CA705" s="40">
        <v>13</v>
      </c>
      <c r="CB705" s="40">
        <v>13</v>
      </c>
      <c r="CC705" s="40"/>
      <c r="CD705" s="40"/>
      <c r="CE705" s="40">
        <v>13</v>
      </c>
      <c r="CF705" s="40"/>
      <c r="CG705" s="40">
        <v>37</v>
      </c>
      <c r="CH705" s="40">
        <v>17</v>
      </c>
      <c r="CI705" s="24"/>
      <c r="CM705">
        <v>2</v>
      </c>
      <c r="CN705" s="40">
        <v>1</v>
      </c>
    </row>
    <row r="706" spans="1:92" x14ac:dyDescent="0.25">
      <c r="A706">
        <v>371</v>
      </c>
      <c r="B706" s="21">
        <v>43671</v>
      </c>
      <c r="C706">
        <v>217</v>
      </c>
      <c r="D706">
        <v>18</v>
      </c>
      <c r="E706" t="s">
        <v>274</v>
      </c>
      <c r="F706">
        <v>3</v>
      </c>
      <c r="G706">
        <v>2</v>
      </c>
      <c r="H706">
        <v>217</v>
      </c>
      <c r="I706" t="s">
        <v>275</v>
      </c>
      <c r="J706" s="22">
        <f>COUNTIF($C$90:C754,C706)</f>
        <v>35</v>
      </c>
      <c r="K706" s="23">
        <v>4</v>
      </c>
      <c r="L706">
        <f t="shared" si="91"/>
        <v>18</v>
      </c>
      <c r="M706" s="24">
        <v>1</v>
      </c>
      <c r="N706" s="24">
        <v>8</v>
      </c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  <c r="AI706" s="24"/>
      <c r="AJ706" s="25">
        <v>3</v>
      </c>
      <c r="AK706" s="26"/>
      <c r="AL706" s="27"/>
      <c r="AM706" s="27"/>
      <c r="AN706" s="28"/>
      <c r="AO706" s="29"/>
      <c r="AP706" s="30">
        <v>1</v>
      </c>
      <c r="AQ706" s="27">
        <v>4</v>
      </c>
      <c r="AR706" s="31">
        <v>1</v>
      </c>
      <c r="AS706" s="29">
        <v>3</v>
      </c>
      <c r="AT706" s="30">
        <v>7</v>
      </c>
      <c r="AU706" s="25"/>
      <c r="AV706" s="27"/>
      <c r="AW706" s="31"/>
      <c r="AX706" s="29"/>
      <c r="AY706" s="32"/>
      <c r="AZ706" s="25"/>
      <c r="BA706" s="33">
        <v>4</v>
      </c>
      <c r="BB706" s="31">
        <v>7</v>
      </c>
      <c r="BC706" s="31"/>
      <c r="BD706" s="34">
        <f t="shared" si="92"/>
        <v>7</v>
      </c>
      <c r="BE706" s="26"/>
      <c r="BF706" s="26"/>
      <c r="BG706" s="26"/>
      <c r="BH706" s="27"/>
      <c r="BI706" s="27"/>
      <c r="BJ706" s="28"/>
      <c r="BK706" s="32"/>
      <c r="BL706" s="32"/>
      <c r="BM706" s="35"/>
      <c r="BN706" s="29">
        <v>2</v>
      </c>
      <c r="BO706" s="25"/>
      <c r="BP706" s="36"/>
      <c r="BQ706" s="36"/>
      <c r="BR706" s="57">
        <v>33</v>
      </c>
      <c r="BS706" s="38" t="s">
        <v>141</v>
      </c>
      <c r="BT706" s="38" t="s">
        <v>86</v>
      </c>
      <c r="BU706" s="40" t="s">
        <v>142</v>
      </c>
      <c r="BV706" s="39" t="s">
        <v>143</v>
      </c>
      <c r="BW706" s="51">
        <v>7</v>
      </c>
      <c r="BX706" s="51" t="s">
        <v>110</v>
      </c>
      <c r="BY706" s="58" t="s">
        <v>379</v>
      </c>
      <c r="BZ706" s="39" t="s">
        <v>129</v>
      </c>
      <c r="CA706" s="40">
        <v>13</v>
      </c>
      <c r="CB706" s="40">
        <v>13</v>
      </c>
      <c r="CC706" s="40"/>
      <c r="CD706" s="40"/>
      <c r="CE706" s="40">
        <v>13</v>
      </c>
      <c r="CF706" s="40"/>
      <c r="CG706" s="40">
        <v>37</v>
      </c>
      <c r="CH706" s="40">
        <v>17</v>
      </c>
      <c r="CI706" s="24"/>
      <c r="CM706">
        <v>2</v>
      </c>
      <c r="CN706" s="40">
        <v>1</v>
      </c>
    </row>
    <row r="707" spans="1:92" x14ac:dyDescent="0.25">
      <c r="A707">
        <v>382</v>
      </c>
      <c r="B707" s="66">
        <v>43671</v>
      </c>
      <c r="C707">
        <v>217</v>
      </c>
      <c r="D707">
        <v>36</v>
      </c>
      <c r="E707" s="73" t="s">
        <v>274</v>
      </c>
      <c r="F707">
        <v>3</v>
      </c>
      <c r="G707">
        <v>2</v>
      </c>
      <c r="I707" t="s">
        <v>275</v>
      </c>
      <c r="J707" s="22">
        <f>COUNTIF($C$72:C755,C707)</f>
        <v>35</v>
      </c>
      <c r="K707" s="23"/>
      <c r="L707">
        <f t="shared" si="91"/>
        <v>36</v>
      </c>
      <c r="M707" s="24">
        <v>3</v>
      </c>
      <c r="N707" s="24">
        <v>6</v>
      </c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  <c r="AI707" s="24"/>
      <c r="AJ707" s="25">
        <v>3</v>
      </c>
      <c r="AK707" s="26"/>
      <c r="AL707" s="27"/>
      <c r="AM707" s="27"/>
      <c r="AN707" s="28"/>
      <c r="AO707" s="29"/>
      <c r="AP707" s="30">
        <v>1</v>
      </c>
      <c r="AQ707" s="27">
        <v>1</v>
      </c>
      <c r="AR707" s="31">
        <v>1</v>
      </c>
      <c r="AS707" s="29">
        <v>3</v>
      </c>
      <c r="AT707" s="30">
        <v>3</v>
      </c>
      <c r="AU707" s="25"/>
      <c r="AV707" s="27"/>
      <c r="AW707" s="31"/>
      <c r="AX707" s="29"/>
      <c r="AY707" s="32"/>
      <c r="AZ707" s="25"/>
      <c r="BA707" s="33">
        <v>3</v>
      </c>
      <c r="BB707" s="31">
        <v>0</v>
      </c>
      <c r="BC707" s="31">
        <v>8</v>
      </c>
      <c r="BD707" s="34">
        <f t="shared" si="92"/>
        <v>8</v>
      </c>
      <c r="BE707" s="26"/>
      <c r="BF707" s="26"/>
      <c r="BG707" s="26"/>
      <c r="BH707" s="27"/>
      <c r="BI707" s="27"/>
      <c r="BJ707" s="28"/>
      <c r="BK707" s="32"/>
      <c r="BL707" s="32"/>
      <c r="BM707" s="35"/>
      <c r="BN707" s="29">
        <v>2</v>
      </c>
      <c r="BO707" s="25"/>
      <c r="BP707" s="36"/>
      <c r="BQ707" s="36"/>
      <c r="BR707" s="57">
        <v>34</v>
      </c>
      <c r="BS707" s="38" t="s">
        <v>238</v>
      </c>
      <c r="BT707" s="38" t="s">
        <v>60</v>
      </c>
      <c r="BU707" s="40" t="s">
        <v>239</v>
      </c>
      <c r="BV707" s="39" t="s">
        <v>240</v>
      </c>
      <c r="BW707" s="51">
        <v>8</v>
      </c>
      <c r="BX707" s="51" t="s">
        <v>110</v>
      </c>
      <c r="BY707" s="58" t="s">
        <v>111</v>
      </c>
      <c r="BZ707" s="39" t="s">
        <v>129</v>
      </c>
      <c r="CA707" s="40">
        <v>13</v>
      </c>
      <c r="CB707" s="40">
        <v>13</v>
      </c>
      <c r="CC707" s="40"/>
      <c r="CD707" s="40"/>
      <c r="CE707" s="40">
        <v>13</v>
      </c>
      <c r="CF707" s="40"/>
      <c r="CG707" s="40">
        <v>37</v>
      </c>
      <c r="CH707" s="40">
        <v>17</v>
      </c>
      <c r="CI707" s="24"/>
      <c r="CK707" t="s">
        <v>130</v>
      </c>
      <c r="CM707">
        <v>2</v>
      </c>
      <c r="CN707" s="40">
        <v>1</v>
      </c>
    </row>
    <row r="708" spans="1:92" x14ac:dyDescent="0.25">
      <c r="A708">
        <v>388</v>
      </c>
      <c r="B708" s="66">
        <v>43671</v>
      </c>
      <c r="C708">
        <v>217</v>
      </c>
      <c r="D708">
        <v>66</v>
      </c>
      <c r="E708" t="s">
        <v>274</v>
      </c>
      <c r="F708">
        <v>3</v>
      </c>
      <c r="G708">
        <v>2</v>
      </c>
      <c r="H708">
        <v>217</v>
      </c>
      <c r="I708" t="s">
        <v>275</v>
      </c>
      <c r="J708" s="22">
        <f>COUNTIF($C$78:C754,C708)</f>
        <v>35</v>
      </c>
      <c r="K708" s="23">
        <v>6</v>
      </c>
      <c r="L708">
        <f t="shared" si="91"/>
        <v>66</v>
      </c>
      <c r="M708" s="24">
        <v>6</v>
      </c>
      <c r="N708" s="24">
        <v>6</v>
      </c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  <c r="AH708" s="24"/>
      <c r="AI708" s="24"/>
      <c r="AJ708" s="25">
        <v>3</v>
      </c>
      <c r="AK708" s="26"/>
      <c r="AL708" s="27"/>
      <c r="AM708" s="27"/>
      <c r="AN708" s="28"/>
      <c r="AO708" s="29"/>
      <c r="AP708" s="30">
        <v>1</v>
      </c>
      <c r="AQ708" s="27">
        <v>4</v>
      </c>
      <c r="AR708" s="31">
        <v>1</v>
      </c>
      <c r="AS708" s="29">
        <v>2</v>
      </c>
      <c r="AT708" s="30">
        <v>6</v>
      </c>
      <c r="AU708" s="25"/>
      <c r="AV708" s="27"/>
      <c r="AW708" s="31"/>
      <c r="AX708" s="29"/>
      <c r="AY708" s="32"/>
      <c r="AZ708" s="25"/>
      <c r="BA708" s="33">
        <v>3</v>
      </c>
      <c r="BB708" s="31">
        <v>0</v>
      </c>
      <c r="BC708" s="31">
        <v>1</v>
      </c>
      <c r="BD708" s="34">
        <f t="shared" si="92"/>
        <v>1</v>
      </c>
      <c r="BE708" s="26"/>
      <c r="BF708" s="26"/>
      <c r="BG708" s="26"/>
      <c r="BH708" s="27"/>
      <c r="BI708" s="27"/>
      <c r="BJ708" s="28"/>
      <c r="BK708" s="32"/>
      <c r="BL708" s="32"/>
      <c r="BM708" s="35"/>
      <c r="BN708" s="29">
        <v>2</v>
      </c>
      <c r="BO708" s="25"/>
      <c r="BP708" s="36"/>
      <c r="BQ708" s="36"/>
      <c r="BR708" s="57">
        <v>34</v>
      </c>
      <c r="BS708" s="38" t="s">
        <v>238</v>
      </c>
      <c r="BT708" s="38" t="s">
        <v>60</v>
      </c>
      <c r="BU708" s="40" t="s">
        <v>239</v>
      </c>
      <c r="BV708" s="39" t="s">
        <v>240</v>
      </c>
      <c r="BW708" s="51">
        <v>1</v>
      </c>
      <c r="BX708" s="51" t="s">
        <v>110</v>
      </c>
      <c r="BY708" s="58" t="s">
        <v>225</v>
      </c>
      <c r="BZ708" s="39" t="s">
        <v>129</v>
      </c>
      <c r="CA708" s="40">
        <v>13</v>
      </c>
      <c r="CB708" s="40">
        <v>13</v>
      </c>
      <c r="CC708" s="40"/>
      <c r="CD708" s="40"/>
      <c r="CE708" s="40">
        <v>13</v>
      </c>
      <c r="CF708" s="40"/>
      <c r="CG708" s="40">
        <v>37</v>
      </c>
      <c r="CH708" s="40">
        <v>17</v>
      </c>
      <c r="CI708" s="24"/>
      <c r="CM708">
        <v>2</v>
      </c>
      <c r="CN708" s="40">
        <v>1</v>
      </c>
    </row>
    <row r="709" spans="1:92" x14ac:dyDescent="0.25">
      <c r="A709">
        <v>392</v>
      </c>
      <c r="B709" s="66">
        <v>43671</v>
      </c>
      <c r="C709">
        <v>217</v>
      </c>
      <c r="D709">
        <v>9</v>
      </c>
      <c r="E709" t="s">
        <v>274</v>
      </c>
      <c r="F709">
        <v>3</v>
      </c>
      <c r="G709">
        <v>2</v>
      </c>
      <c r="I709" t="s">
        <v>275</v>
      </c>
      <c r="J709" s="22">
        <f>COUNTIF($C$77:C754,C709)</f>
        <v>35</v>
      </c>
      <c r="K709" s="23"/>
      <c r="L709">
        <f t="shared" si="91"/>
        <v>9</v>
      </c>
      <c r="M709" s="24">
        <v>0</v>
      </c>
      <c r="N709" s="24">
        <v>9</v>
      </c>
      <c r="O709" s="24"/>
      <c r="P709" s="24"/>
      <c r="Q709" s="31" t="s">
        <v>380</v>
      </c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  <c r="AH709" s="24"/>
      <c r="AI709" s="24"/>
      <c r="AJ709" s="25">
        <v>3</v>
      </c>
      <c r="AK709" s="26"/>
      <c r="AL709" s="27"/>
      <c r="AM709" s="27"/>
      <c r="AN709" s="28"/>
      <c r="AO709" s="29"/>
      <c r="AP709" s="30">
        <v>1</v>
      </c>
      <c r="AQ709" s="27">
        <v>4</v>
      </c>
      <c r="AR709" s="31">
        <v>1</v>
      </c>
      <c r="AS709" s="29">
        <v>7</v>
      </c>
      <c r="AT709" s="30">
        <v>7</v>
      </c>
      <c r="AU709" s="25"/>
      <c r="AV709" s="27"/>
      <c r="AW709" s="31">
        <v>2</v>
      </c>
      <c r="AX709" s="29"/>
      <c r="AY709" s="32"/>
      <c r="AZ709" s="25">
        <v>3</v>
      </c>
      <c r="BA709" s="33">
        <v>0</v>
      </c>
      <c r="BB709" s="31">
        <v>4</v>
      </c>
      <c r="BC709" s="31"/>
      <c r="BD709" s="34">
        <f t="shared" si="92"/>
        <v>4</v>
      </c>
      <c r="BE709" s="26"/>
      <c r="BF709" s="26"/>
      <c r="BG709" s="26"/>
      <c r="BH709" s="27"/>
      <c r="BI709" s="27"/>
      <c r="BJ709" s="28"/>
      <c r="BK709" s="32"/>
      <c r="BL709" s="32"/>
      <c r="BM709" s="35"/>
      <c r="BN709" s="29">
        <v>2</v>
      </c>
      <c r="BO709" s="25"/>
      <c r="BP709" s="36"/>
      <c r="BQ709" s="36"/>
      <c r="BR709" s="59">
        <v>34</v>
      </c>
      <c r="BS709" s="38" t="s">
        <v>238</v>
      </c>
      <c r="BT709" s="38" t="s">
        <v>60</v>
      </c>
      <c r="BU709" s="40" t="s">
        <v>239</v>
      </c>
      <c r="BV709" s="39" t="s">
        <v>240</v>
      </c>
      <c r="BW709" s="51">
        <v>4</v>
      </c>
      <c r="BX709" s="51" t="s">
        <v>110</v>
      </c>
      <c r="BY709" s="58" t="s">
        <v>225</v>
      </c>
      <c r="BZ709" s="39" t="s">
        <v>129</v>
      </c>
      <c r="CA709" s="40">
        <v>13</v>
      </c>
      <c r="CB709" s="40">
        <v>13</v>
      </c>
      <c r="CC709" s="40"/>
      <c r="CD709" s="40"/>
      <c r="CE709" s="40">
        <v>13</v>
      </c>
      <c r="CF709" s="40"/>
      <c r="CG709" s="40">
        <v>37</v>
      </c>
      <c r="CH709" s="40">
        <v>17</v>
      </c>
      <c r="CI709" s="24" t="s">
        <v>371</v>
      </c>
      <c r="CM709">
        <v>2</v>
      </c>
      <c r="CN709" s="40">
        <v>1</v>
      </c>
    </row>
    <row r="710" spans="1:92" x14ac:dyDescent="0.25">
      <c r="A710">
        <v>372</v>
      </c>
      <c r="B710" s="66">
        <v>43671</v>
      </c>
      <c r="C710">
        <v>217</v>
      </c>
      <c r="D710">
        <v>22</v>
      </c>
      <c r="E710" t="s">
        <v>274</v>
      </c>
      <c r="F710">
        <v>3</v>
      </c>
      <c r="G710">
        <v>2</v>
      </c>
      <c r="I710" t="s">
        <v>275</v>
      </c>
      <c r="J710" s="22">
        <f>COUNTIF($C$151:C754,C710)</f>
        <v>35</v>
      </c>
      <c r="K710" s="23"/>
      <c r="L710">
        <f t="shared" si="91"/>
        <v>22</v>
      </c>
      <c r="M710" s="24">
        <v>2</v>
      </c>
      <c r="N710" s="24">
        <v>2</v>
      </c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  <c r="AH710" s="24"/>
      <c r="AI710" s="24"/>
      <c r="AJ710" s="25">
        <v>1</v>
      </c>
      <c r="AK710" s="26">
        <v>1</v>
      </c>
      <c r="AL710" s="27">
        <v>3</v>
      </c>
      <c r="AM710" s="27">
        <v>0</v>
      </c>
      <c r="AN710" s="28">
        <f>--_xlfn.CONCAT(AL710:AM710)</f>
        <v>30</v>
      </c>
      <c r="AO710" s="29">
        <v>3</v>
      </c>
      <c r="AP710" s="30">
        <v>1</v>
      </c>
      <c r="AQ710" s="27">
        <v>4</v>
      </c>
      <c r="AR710" s="31">
        <v>1</v>
      </c>
      <c r="AS710" s="29">
        <v>2</v>
      </c>
      <c r="AT710" s="30">
        <v>4</v>
      </c>
      <c r="AU710" s="25"/>
      <c r="AV710" s="27"/>
      <c r="AW710" s="31"/>
      <c r="AX710" s="29"/>
      <c r="AY710" s="32"/>
      <c r="AZ710" s="25"/>
      <c r="BA710" s="33"/>
      <c r="BB710" s="31"/>
      <c r="BC710" s="31"/>
      <c r="BD710" s="34"/>
      <c r="BE710" s="26"/>
      <c r="BF710" s="26"/>
      <c r="BG710" s="26"/>
      <c r="BH710" s="27"/>
      <c r="BI710" s="27"/>
      <c r="BJ710" s="28"/>
      <c r="BK710" s="32"/>
      <c r="BL710" s="32"/>
      <c r="BM710" s="35"/>
      <c r="BN710" s="29">
        <v>2</v>
      </c>
      <c r="BO710" s="25"/>
      <c r="BP710" s="36"/>
      <c r="BQ710" s="36"/>
      <c r="BR710" s="59">
        <v>36</v>
      </c>
      <c r="BS710" s="27">
        <v>13</v>
      </c>
      <c r="BT710" s="24"/>
      <c r="BU710" t="s">
        <v>101</v>
      </c>
      <c r="BV710" s="24" t="s">
        <v>102</v>
      </c>
      <c r="BW710" s="24"/>
      <c r="BX710" s="24"/>
      <c r="BY710" s="24"/>
      <c r="BZ710" s="24" t="s">
        <v>103</v>
      </c>
      <c r="CA710" s="40" t="s">
        <v>104</v>
      </c>
      <c r="CB710" s="40">
        <v>28</v>
      </c>
      <c r="CC710" s="40"/>
      <c r="CD710" s="40"/>
      <c r="CE710" s="40" t="s">
        <v>104</v>
      </c>
      <c r="CF710" s="40"/>
      <c r="CG710" s="40"/>
      <c r="CH710" s="40"/>
      <c r="CM710">
        <v>2</v>
      </c>
      <c r="CN710" s="40">
        <v>1</v>
      </c>
    </row>
    <row r="711" spans="1:92" x14ac:dyDescent="0.25">
      <c r="A711">
        <v>376</v>
      </c>
      <c r="B711" s="66">
        <v>43671</v>
      </c>
      <c r="C711">
        <v>217</v>
      </c>
      <c r="D711">
        <v>25</v>
      </c>
      <c r="E711" t="s">
        <v>274</v>
      </c>
      <c r="F711">
        <v>3</v>
      </c>
      <c r="G711">
        <v>2</v>
      </c>
      <c r="H711">
        <v>217</v>
      </c>
      <c r="I711" t="s">
        <v>275</v>
      </c>
      <c r="J711" s="22">
        <f>COUNTIF($C650:C$754,C711)</f>
        <v>23</v>
      </c>
      <c r="K711" s="23">
        <v>2</v>
      </c>
      <c r="L711">
        <f t="shared" si="91"/>
        <v>25</v>
      </c>
      <c r="M711" s="24">
        <v>2</v>
      </c>
      <c r="N711" s="24">
        <v>5</v>
      </c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  <c r="AI711" s="24"/>
      <c r="AJ711" s="25">
        <v>1</v>
      </c>
      <c r="AK711" s="26">
        <v>3</v>
      </c>
      <c r="AL711" s="27">
        <v>0</v>
      </c>
      <c r="AM711" s="27">
        <v>7</v>
      </c>
      <c r="AN711" s="28">
        <f>--_xlfn.CONCAT(AL711:AM711)</f>
        <v>7</v>
      </c>
      <c r="AO711" s="29">
        <v>2</v>
      </c>
      <c r="AP711" s="30">
        <v>1</v>
      </c>
      <c r="AQ711" s="27">
        <v>6</v>
      </c>
      <c r="AR711" s="31">
        <v>1</v>
      </c>
      <c r="AS711" s="29">
        <v>2</v>
      </c>
      <c r="AT711" s="30">
        <v>2</v>
      </c>
      <c r="AU711" s="25"/>
      <c r="AV711" s="27"/>
      <c r="AW711" s="31"/>
      <c r="AX711" s="29"/>
      <c r="AY711" s="32"/>
      <c r="AZ711" s="25"/>
      <c r="BA711" s="33"/>
      <c r="BB711" s="31"/>
      <c r="BC711" s="31"/>
      <c r="BD711" s="34"/>
      <c r="BE711" s="26"/>
      <c r="BF711" s="26"/>
      <c r="BG711" s="26"/>
      <c r="BH711" s="27"/>
      <c r="BI711" s="27"/>
      <c r="BJ711" s="28"/>
      <c r="BK711" s="32"/>
      <c r="BL711" s="32"/>
      <c r="BM711" s="35"/>
      <c r="BN711" s="29">
        <v>2</v>
      </c>
      <c r="BO711" s="25"/>
      <c r="BP711" s="36"/>
      <c r="BQ711" s="36"/>
      <c r="BR711" s="57">
        <v>31</v>
      </c>
      <c r="BS711" s="38">
        <v>1</v>
      </c>
      <c r="BT711" s="38" t="s">
        <v>54</v>
      </c>
      <c r="BU711" s="40" t="s">
        <v>70</v>
      </c>
      <c r="BV711" s="39" t="s">
        <v>71</v>
      </c>
      <c r="BW711" s="39"/>
      <c r="BX711" s="39"/>
      <c r="BY711" s="39"/>
      <c r="BZ711" s="39" t="s">
        <v>72</v>
      </c>
      <c r="CA711" s="40" t="s">
        <v>73</v>
      </c>
      <c r="CB711" s="40">
        <v>24</v>
      </c>
      <c r="CC711" s="40"/>
      <c r="CD711" s="40"/>
      <c r="CE711" s="40" t="s">
        <v>73</v>
      </c>
      <c r="CF711" s="40"/>
      <c r="CG711" s="40"/>
      <c r="CH711" s="40"/>
      <c r="CI711" s="24"/>
      <c r="CJ711" s="24"/>
      <c r="CM711">
        <v>2</v>
      </c>
      <c r="CN711" s="40">
        <v>1</v>
      </c>
    </row>
    <row r="712" spans="1:92" x14ac:dyDescent="0.25">
      <c r="A712">
        <v>385</v>
      </c>
      <c r="B712" s="21">
        <v>43671</v>
      </c>
      <c r="C712">
        <v>217</v>
      </c>
      <c r="D712">
        <v>43</v>
      </c>
      <c r="E712" t="s">
        <v>274</v>
      </c>
      <c r="F712">
        <v>3</v>
      </c>
      <c r="G712">
        <v>2</v>
      </c>
      <c r="H712">
        <v>217</v>
      </c>
      <c r="I712" t="s">
        <v>275</v>
      </c>
      <c r="L712">
        <f t="shared" si="91"/>
        <v>43</v>
      </c>
      <c r="M712" s="24">
        <v>4</v>
      </c>
      <c r="N712" s="24">
        <v>3</v>
      </c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  <c r="AI712" s="24"/>
      <c r="AJ712" s="25">
        <v>9</v>
      </c>
      <c r="AK712" s="26"/>
      <c r="AL712" s="27"/>
      <c r="AM712" s="27"/>
      <c r="AN712" s="28"/>
      <c r="AO712" s="29"/>
      <c r="AP712" s="30">
        <v>0</v>
      </c>
      <c r="AQ712" s="27">
        <v>1</v>
      </c>
      <c r="AR712" s="31">
        <v>1</v>
      </c>
      <c r="AS712" s="29">
        <v>3</v>
      </c>
      <c r="AT712" s="30">
        <v>5</v>
      </c>
      <c r="AU712" s="25"/>
      <c r="AV712" s="27"/>
      <c r="AW712" s="31"/>
      <c r="AX712" s="29"/>
      <c r="AY712" s="32"/>
      <c r="AZ712" s="25"/>
      <c r="BA712" s="33"/>
      <c r="BB712" s="31"/>
      <c r="BC712" s="31"/>
      <c r="BD712" s="34"/>
      <c r="BE712" s="26"/>
      <c r="BF712" s="26"/>
      <c r="BG712" s="26"/>
      <c r="BH712" s="27"/>
      <c r="BI712" s="27"/>
      <c r="BJ712" s="28"/>
      <c r="BK712" s="32"/>
      <c r="BL712" s="32"/>
      <c r="BM712" s="35"/>
      <c r="BN712" s="29">
        <v>2</v>
      </c>
      <c r="BO712" s="25"/>
      <c r="BP712" s="36"/>
      <c r="BQ712" s="36"/>
      <c r="BR712" s="37">
        <v>37</v>
      </c>
      <c r="BS712" s="24"/>
      <c r="BT712" s="24"/>
      <c r="BU712" t="s">
        <v>201</v>
      </c>
      <c r="BV712" s="24" t="s">
        <v>202</v>
      </c>
      <c r="BW712" s="24"/>
      <c r="BX712" s="24"/>
      <c r="BY712" s="24"/>
      <c r="BZ712" s="39" t="s">
        <v>89</v>
      </c>
      <c r="CA712" s="40" t="s">
        <v>203</v>
      </c>
      <c r="CB712" s="40">
        <v>25</v>
      </c>
      <c r="CC712" s="40"/>
      <c r="CD712" s="40"/>
      <c r="CE712" s="40" t="s">
        <v>203</v>
      </c>
      <c r="CF712" s="40"/>
      <c r="CG712" s="40"/>
      <c r="CH712" s="40"/>
      <c r="CI712" s="24"/>
      <c r="CJ712" s="24" t="s">
        <v>203</v>
      </c>
      <c r="CM712">
        <v>2</v>
      </c>
      <c r="CN712" s="40">
        <v>1</v>
      </c>
    </row>
    <row r="713" spans="1:92" x14ac:dyDescent="0.25">
      <c r="A713">
        <v>389</v>
      </c>
      <c r="B713" s="21">
        <v>43671</v>
      </c>
      <c r="C713">
        <v>217</v>
      </c>
      <c r="D713">
        <v>8</v>
      </c>
      <c r="E713" t="s">
        <v>274</v>
      </c>
      <c r="F713">
        <v>3</v>
      </c>
      <c r="G713">
        <v>2</v>
      </c>
      <c r="I713" t="s">
        <v>275</v>
      </c>
      <c r="J713" s="22">
        <f>COUNTIF($C651:C$754,C713)</f>
        <v>23</v>
      </c>
      <c r="K713" s="23"/>
      <c r="L713">
        <f t="shared" si="91"/>
        <v>8</v>
      </c>
      <c r="M713" s="24">
        <v>0</v>
      </c>
      <c r="N713" s="24">
        <v>8</v>
      </c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 t="s">
        <v>73</v>
      </c>
      <c r="AA713" s="24"/>
      <c r="AB713" s="24"/>
      <c r="AC713" s="24"/>
      <c r="AD713" s="24"/>
      <c r="AE713" s="24"/>
      <c r="AF713" s="24"/>
      <c r="AG713" s="24"/>
      <c r="AH713" s="24"/>
      <c r="AI713" s="24"/>
      <c r="AJ713" s="25">
        <v>1</v>
      </c>
      <c r="AK713" s="26"/>
      <c r="AL713" s="27">
        <v>2</v>
      </c>
      <c r="AM713" s="27">
        <v>1</v>
      </c>
      <c r="AN713" s="28">
        <f>--_xlfn.CONCAT(AL713:AM713)</f>
        <v>21</v>
      </c>
      <c r="AO713" s="29"/>
      <c r="AP713" s="30">
        <v>1</v>
      </c>
      <c r="AQ713" s="27">
        <v>1</v>
      </c>
      <c r="AR713" s="31">
        <v>1</v>
      </c>
      <c r="AS713" s="29">
        <v>3</v>
      </c>
      <c r="AT713" s="30">
        <v>3</v>
      </c>
      <c r="AU713" s="25"/>
      <c r="AV713" s="27"/>
      <c r="AW713" s="31"/>
      <c r="AX713" s="29"/>
      <c r="AY713" s="32"/>
      <c r="AZ713" s="25"/>
      <c r="BA713" s="33"/>
      <c r="BB713" s="31"/>
      <c r="BC713" s="31"/>
      <c r="BD713" s="34"/>
      <c r="BE713" s="26"/>
      <c r="BF713" s="26"/>
      <c r="BG713" s="26"/>
      <c r="BH713" s="27"/>
      <c r="BI713" s="27"/>
      <c r="BJ713" s="28"/>
      <c r="BK713" s="32"/>
      <c r="BL713" s="32"/>
      <c r="BM713" s="35"/>
      <c r="BN713" s="29">
        <v>2</v>
      </c>
      <c r="BO713" s="25"/>
      <c r="BP713" s="36"/>
      <c r="BQ713" s="36"/>
      <c r="BR713" s="59">
        <v>31</v>
      </c>
      <c r="BS713" s="27" t="s">
        <v>186</v>
      </c>
      <c r="BT713" s="38" t="s">
        <v>54</v>
      </c>
      <c r="BU713" s="40" t="s">
        <v>70</v>
      </c>
      <c r="BV713" s="39" t="s">
        <v>71</v>
      </c>
      <c r="BW713" s="39"/>
      <c r="BX713" s="39"/>
      <c r="BY713" s="39"/>
      <c r="BZ713" s="39" t="s">
        <v>72</v>
      </c>
      <c r="CA713" s="40" t="s">
        <v>73</v>
      </c>
      <c r="CB713" s="40">
        <v>24</v>
      </c>
      <c r="CC713" s="40"/>
      <c r="CD713" s="40"/>
      <c r="CE713" s="40" t="s">
        <v>73</v>
      </c>
      <c r="CF713" s="40"/>
      <c r="CG713" s="40"/>
      <c r="CH713" s="40"/>
      <c r="CI713" s="24"/>
      <c r="CJ713" s="24"/>
      <c r="CM713">
        <v>2</v>
      </c>
      <c r="CN713" s="40">
        <v>1</v>
      </c>
    </row>
    <row r="714" spans="1:92" x14ac:dyDescent="0.25">
      <c r="A714">
        <v>354</v>
      </c>
      <c r="B714" s="21">
        <v>43670</v>
      </c>
      <c r="C714">
        <v>216</v>
      </c>
      <c r="D714">
        <v>34</v>
      </c>
      <c r="E714" t="s">
        <v>351</v>
      </c>
      <c r="F714">
        <v>3</v>
      </c>
      <c r="G714">
        <v>2</v>
      </c>
      <c r="H714">
        <v>216</v>
      </c>
      <c r="I714" t="s">
        <v>352</v>
      </c>
      <c r="J714" s="22">
        <f>COUNTIF($C$136:C754,C714)</f>
        <v>8</v>
      </c>
      <c r="K714" s="23">
        <v>1</v>
      </c>
      <c r="L714">
        <f t="shared" ref="L714:L722" si="93">--_xlfn.CONCAT(M714:P714)</f>
        <v>34</v>
      </c>
      <c r="M714" s="24">
        <v>3</v>
      </c>
      <c r="N714" s="24">
        <v>4</v>
      </c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  <c r="AH714" s="24"/>
      <c r="AI714" s="24"/>
      <c r="AJ714" s="25">
        <v>3</v>
      </c>
      <c r="AK714" s="26"/>
      <c r="AL714" s="27"/>
      <c r="AM714" s="27"/>
      <c r="AN714" s="28"/>
      <c r="AO714" s="29" t="s">
        <v>217</v>
      </c>
      <c r="AP714" s="30">
        <v>1</v>
      </c>
      <c r="AQ714" s="27">
        <v>6</v>
      </c>
      <c r="AR714" s="31">
        <v>1</v>
      </c>
      <c r="AS714" s="29">
        <v>3</v>
      </c>
      <c r="AT714" s="30">
        <v>2</v>
      </c>
      <c r="AU714" s="25"/>
      <c r="AV714" s="27"/>
      <c r="AW714" s="31"/>
      <c r="AX714" s="29"/>
      <c r="AY714" s="32"/>
      <c r="AZ714" s="25"/>
      <c r="BA714" s="33">
        <v>3</v>
      </c>
      <c r="BB714" s="31">
        <v>1</v>
      </c>
      <c r="BC714" s="31">
        <v>1</v>
      </c>
      <c r="BD714" s="34">
        <f>--_xlfn.CONCAT(BB714:BC714)</f>
        <v>11</v>
      </c>
      <c r="BE714" s="26"/>
      <c r="BF714" s="26"/>
      <c r="BG714" s="26"/>
      <c r="BH714" s="27"/>
      <c r="BI714" s="27"/>
      <c r="BJ714" s="28"/>
      <c r="BK714" s="32"/>
      <c r="BL714" s="32"/>
      <c r="BM714" s="35"/>
      <c r="BN714" s="29">
        <v>2</v>
      </c>
      <c r="BO714" s="25"/>
      <c r="BP714" s="36"/>
      <c r="BQ714" s="36"/>
      <c r="BR714" s="57">
        <v>34</v>
      </c>
      <c r="BS714" s="38" t="s">
        <v>238</v>
      </c>
      <c r="BT714" s="38" t="s">
        <v>60</v>
      </c>
      <c r="BU714" s="40" t="s">
        <v>239</v>
      </c>
      <c r="BV714" s="39" t="s">
        <v>240</v>
      </c>
      <c r="BW714" s="51">
        <v>11</v>
      </c>
      <c r="BX714" s="51" t="s">
        <v>110</v>
      </c>
      <c r="BY714" s="58" t="s">
        <v>211</v>
      </c>
      <c r="BZ714" s="39" t="s">
        <v>129</v>
      </c>
      <c r="CA714" s="40">
        <v>13</v>
      </c>
      <c r="CB714" s="40">
        <v>13</v>
      </c>
      <c r="CC714" s="40"/>
      <c r="CD714" s="40"/>
      <c r="CE714" s="40">
        <v>13</v>
      </c>
      <c r="CF714" s="40"/>
      <c r="CG714" s="40">
        <v>37</v>
      </c>
      <c r="CH714" s="40">
        <v>17</v>
      </c>
      <c r="CI714" s="24"/>
      <c r="CM714">
        <v>2</v>
      </c>
      <c r="CN714" s="40">
        <v>1</v>
      </c>
    </row>
    <row r="715" spans="1:92" x14ac:dyDescent="0.25">
      <c r="A715">
        <v>327</v>
      </c>
      <c r="B715" s="21">
        <v>43670</v>
      </c>
      <c r="C715">
        <v>198</v>
      </c>
      <c r="D715">
        <v>13</v>
      </c>
      <c r="E715" t="s">
        <v>274</v>
      </c>
      <c r="F715">
        <v>3</v>
      </c>
      <c r="G715">
        <v>2</v>
      </c>
      <c r="H715">
        <v>198</v>
      </c>
      <c r="I715" t="s">
        <v>381</v>
      </c>
      <c r="L715">
        <f t="shared" si="93"/>
        <v>13</v>
      </c>
      <c r="M715" s="24">
        <v>1</v>
      </c>
      <c r="N715" s="24">
        <v>3</v>
      </c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  <c r="AI715" s="24"/>
      <c r="AJ715" s="25"/>
      <c r="AK715" s="26"/>
      <c r="AL715" s="27"/>
      <c r="AM715" s="27"/>
      <c r="AN715" s="28"/>
      <c r="AO715" s="29"/>
      <c r="AP715" s="30"/>
      <c r="AQ715" s="27"/>
      <c r="AR715" s="31"/>
      <c r="AS715" s="29"/>
      <c r="AT715" s="30"/>
      <c r="AU715" s="25"/>
      <c r="AV715" s="27"/>
      <c r="AW715" s="31"/>
      <c r="AX715" s="29"/>
      <c r="AY715" s="32"/>
      <c r="AZ715" s="25"/>
      <c r="BA715" s="33"/>
      <c r="BB715" s="31"/>
      <c r="BC715" s="31"/>
      <c r="BD715" s="34"/>
      <c r="BE715" s="26"/>
      <c r="BF715" s="26"/>
      <c r="BG715" s="26"/>
      <c r="BH715" s="27"/>
      <c r="BI715" s="27"/>
      <c r="BJ715" s="28"/>
      <c r="BK715" s="32"/>
      <c r="BL715" s="32"/>
      <c r="BM715" s="35"/>
      <c r="BN715" s="29"/>
      <c r="BO715" s="25"/>
      <c r="BP715" s="36"/>
      <c r="BQ715" s="36"/>
      <c r="BR715" s="37">
        <v>42</v>
      </c>
      <c r="BS715" s="24"/>
      <c r="BT715" s="24"/>
      <c r="BU715" t="s">
        <v>223</v>
      </c>
      <c r="BV715" s="24" t="s">
        <v>224</v>
      </c>
      <c r="BW715" s="24"/>
      <c r="BX715" s="24"/>
      <c r="BY715" s="24"/>
      <c r="BZ715" s="24" t="s">
        <v>104</v>
      </c>
      <c r="CA715" s="40" t="s">
        <v>104</v>
      </c>
      <c r="CB715" s="40">
        <v>28</v>
      </c>
      <c r="CC715" s="40"/>
      <c r="CD715" s="40"/>
      <c r="CE715" s="40" t="s">
        <v>104</v>
      </c>
      <c r="CF715" s="40"/>
      <c r="CG715" s="40"/>
      <c r="CH715" s="40"/>
      <c r="CI715" s="24"/>
      <c r="CJ715" s="24"/>
      <c r="CM715">
        <v>2</v>
      </c>
      <c r="CN715" s="40">
        <v>1</v>
      </c>
    </row>
    <row r="716" spans="1:92" x14ac:dyDescent="0.25">
      <c r="A716">
        <v>347</v>
      </c>
      <c r="B716" s="21">
        <v>43670</v>
      </c>
      <c r="C716">
        <v>213</v>
      </c>
      <c r="D716">
        <v>14</v>
      </c>
      <c r="E716" t="s">
        <v>274</v>
      </c>
      <c r="F716">
        <v>3</v>
      </c>
      <c r="G716">
        <v>2</v>
      </c>
      <c r="H716">
        <v>213</v>
      </c>
      <c r="I716" t="s">
        <v>382</v>
      </c>
      <c r="L716">
        <f t="shared" si="93"/>
        <v>14</v>
      </c>
      <c r="M716" s="24">
        <v>1</v>
      </c>
      <c r="N716" s="24">
        <v>4</v>
      </c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  <c r="AI716" s="24"/>
      <c r="AJ716" s="25"/>
      <c r="AK716" s="26"/>
      <c r="AL716" s="27"/>
      <c r="AM716" s="27"/>
      <c r="AN716" s="28"/>
      <c r="AO716" s="29"/>
      <c r="AP716" s="30"/>
      <c r="AQ716" s="27"/>
      <c r="AR716" s="31"/>
      <c r="AS716" s="29"/>
      <c r="AT716" s="30"/>
      <c r="AU716" s="25"/>
      <c r="AV716" s="27"/>
      <c r="AW716" s="31"/>
      <c r="AX716" s="29"/>
      <c r="AY716" s="32"/>
      <c r="AZ716" s="25"/>
      <c r="BA716" s="33"/>
      <c r="BB716" s="31"/>
      <c r="BC716" s="31"/>
      <c r="BD716" s="34"/>
      <c r="BE716" s="26"/>
      <c r="BF716" s="26"/>
      <c r="BG716" s="26"/>
      <c r="BH716" s="27"/>
      <c r="BI716" s="27"/>
      <c r="BJ716" s="28"/>
      <c r="BK716" s="32"/>
      <c r="BL716" s="32"/>
      <c r="BM716" s="35"/>
      <c r="BN716" s="29"/>
      <c r="BO716" s="25"/>
      <c r="BP716" s="36"/>
      <c r="BQ716" s="36"/>
      <c r="BR716" s="37">
        <v>42</v>
      </c>
      <c r="BS716" s="24"/>
      <c r="BT716" s="24"/>
      <c r="BU716" t="s">
        <v>223</v>
      </c>
      <c r="BV716" s="24" t="s">
        <v>224</v>
      </c>
      <c r="BW716" s="24"/>
      <c r="BX716" s="24"/>
      <c r="BY716" s="24"/>
      <c r="BZ716" s="24" t="s">
        <v>104</v>
      </c>
      <c r="CA716" s="40" t="s">
        <v>104</v>
      </c>
      <c r="CB716" s="40">
        <v>28</v>
      </c>
      <c r="CC716" s="40"/>
      <c r="CD716" s="40"/>
      <c r="CE716" s="40" t="s">
        <v>104</v>
      </c>
      <c r="CF716" s="40"/>
      <c r="CG716" s="40"/>
      <c r="CH716" s="40"/>
      <c r="CI716" s="24"/>
      <c r="CJ716" s="24"/>
      <c r="CM716">
        <v>2</v>
      </c>
      <c r="CN716" s="40">
        <v>2</v>
      </c>
    </row>
    <row r="717" spans="1:92" x14ac:dyDescent="0.25">
      <c r="A717">
        <v>349</v>
      </c>
      <c r="B717" s="21">
        <v>43670</v>
      </c>
      <c r="C717">
        <v>215</v>
      </c>
      <c r="D717">
        <v>8</v>
      </c>
      <c r="E717" t="s">
        <v>274</v>
      </c>
      <c r="F717">
        <v>3</v>
      </c>
      <c r="G717">
        <v>2</v>
      </c>
      <c r="H717">
        <v>215</v>
      </c>
      <c r="I717" t="s">
        <v>383</v>
      </c>
      <c r="L717">
        <f t="shared" si="93"/>
        <v>8</v>
      </c>
      <c r="M717" s="24">
        <v>0</v>
      </c>
      <c r="N717" s="24">
        <v>8</v>
      </c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  <c r="AI717" s="24"/>
      <c r="AJ717" s="25"/>
      <c r="AK717" s="26"/>
      <c r="AL717" s="27"/>
      <c r="AM717" s="27"/>
      <c r="AN717" s="28"/>
      <c r="AO717" s="29"/>
      <c r="AP717" s="30"/>
      <c r="AQ717" s="27"/>
      <c r="AR717" s="31"/>
      <c r="AS717" s="29"/>
      <c r="AT717" s="30"/>
      <c r="AU717" s="25"/>
      <c r="AV717" s="27"/>
      <c r="AW717" s="31"/>
      <c r="AX717" s="29"/>
      <c r="AY717" s="32"/>
      <c r="AZ717" s="25"/>
      <c r="BA717" s="33"/>
      <c r="BB717" s="31"/>
      <c r="BC717" s="31"/>
      <c r="BD717" s="34"/>
      <c r="BE717" s="26"/>
      <c r="BF717" s="26"/>
      <c r="BG717" s="26"/>
      <c r="BH717" s="27"/>
      <c r="BI717" s="27"/>
      <c r="BJ717" s="28"/>
      <c r="BK717" s="32"/>
      <c r="BL717" s="32"/>
      <c r="BM717" s="35"/>
      <c r="BN717" s="29"/>
      <c r="BO717" s="25"/>
      <c r="BP717" s="36"/>
      <c r="BQ717" s="36"/>
      <c r="BR717" s="37">
        <v>42</v>
      </c>
      <c r="BS717" s="24"/>
      <c r="BT717" s="24"/>
      <c r="BU717" t="s">
        <v>223</v>
      </c>
      <c r="BV717" s="24" t="s">
        <v>224</v>
      </c>
      <c r="BW717" s="24"/>
      <c r="BX717" s="24"/>
      <c r="BY717" s="24"/>
      <c r="BZ717" s="24" t="s">
        <v>104</v>
      </c>
      <c r="CA717" s="40" t="s">
        <v>104</v>
      </c>
      <c r="CB717" s="40">
        <v>28</v>
      </c>
      <c r="CC717" s="40"/>
      <c r="CD717" s="40"/>
      <c r="CE717" s="40" t="s">
        <v>104</v>
      </c>
      <c r="CF717" s="40"/>
      <c r="CG717" s="40"/>
      <c r="CH717" s="40"/>
      <c r="CI717" s="24"/>
      <c r="CJ717" s="24"/>
      <c r="CM717">
        <v>2</v>
      </c>
      <c r="CN717" s="40">
        <v>2</v>
      </c>
    </row>
    <row r="718" spans="1:92" x14ac:dyDescent="0.25">
      <c r="A718">
        <v>337</v>
      </c>
      <c r="B718" s="21">
        <v>43670</v>
      </c>
      <c r="C718">
        <v>203</v>
      </c>
      <c r="D718">
        <v>13</v>
      </c>
      <c r="E718" t="s">
        <v>274</v>
      </c>
      <c r="F718">
        <v>3</v>
      </c>
      <c r="G718">
        <v>2</v>
      </c>
      <c r="H718">
        <v>203</v>
      </c>
      <c r="I718" t="s">
        <v>384</v>
      </c>
      <c r="J718" s="22">
        <f>COUNTIF($C$44:C794,C718)</f>
        <v>4</v>
      </c>
      <c r="K718" s="23">
        <v>1</v>
      </c>
      <c r="L718">
        <f t="shared" si="93"/>
        <v>13</v>
      </c>
      <c r="M718" s="24">
        <v>1</v>
      </c>
      <c r="N718" s="24">
        <v>3</v>
      </c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  <c r="AH718" s="24"/>
      <c r="AI718" s="24"/>
      <c r="AJ718" s="25">
        <v>3</v>
      </c>
      <c r="AK718" s="26"/>
      <c r="AL718" s="27"/>
      <c r="AM718" s="27"/>
      <c r="AN718" s="28"/>
      <c r="AO718" s="29" t="s">
        <v>217</v>
      </c>
      <c r="AP718" s="30">
        <v>1</v>
      </c>
      <c r="AQ718" s="27">
        <v>4</v>
      </c>
      <c r="AR718" s="31">
        <v>1</v>
      </c>
      <c r="AS718" s="29">
        <v>3</v>
      </c>
      <c r="AT718" s="30">
        <v>1</v>
      </c>
      <c r="AU718" s="25"/>
      <c r="AV718" s="27"/>
      <c r="AW718" s="31"/>
      <c r="AX718" s="29"/>
      <c r="AY718" s="32"/>
      <c r="AZ718" s="25"/>
      <c r="BA718" s="33">
        <v>3</v>
      </c>
      <c r="BB718" s="31">
        <v>0</v>
      </c>
      <c r="BC718" s="31">
        <v>8</v>
      </c>
      <c r="BD718" s="34">
        <f>--_xlfn.CONCAT(BB718:BC718)</f>
        <v>8</v>
      </c>
      <c r="BE718" s="26"/>
      <c r="BF718" s="26"/>
      <c r="BG718" s="26"/>
      <c r="BH718" s="27"/>
      <c r="BI718" s="27"/>
      <c r="BJ718" s="28"/>
      <c r="BK718" s="32"/>
      <c r="BL718" s="32"/>
      <c r="BM718" s="35"/>
      <c r="BN718" s="29">
        <v>2</v>
      </c>
      <c r="BO718" s="25"/>
      <c r="BP718" s="36"/>
      <c r="BQ718" s="36"/>
      <c r="BR718" s="57">
        <v>34</v>
      </c>
      <c r="BS718" s="38" t="s">
        <v>238</v>
      </c>
      <c r="BT718" s="38" t="s">
        <v>60</v>
      </c>
      <c r="BU718" s="40" t="s">
        <v>239</v>
      </c>
      <c r="BV718" s="39" t="s">
        <v>240</v>
      </c>
      <c r="BW718" s="51">
        <v>8</v>
      </c>
      <c r="BX718" s="51" t="s">
        <v>110</v>
      </c>
      <c r="BY718" s="58" t="s">
        <v>111</v>
      </c>
      <c r="BZ718" s="39" t="s">
        <v>129</v>
      </c>
      <c r="CA718" s="40">
        <v>13</v>
      </c>
      <c r="CB718" s="40">
        <v>13</v>
      </c>
      <c r="CC718" s="40"/>
      <c r="CD718" s="40"/>
      <c r="CE718" s="40">
        <v>13</v>
      </c>
      <c r="CF718" s="40"/>
      <c r="CG718" s="40">
        <v>37</v>
      </c>
      <c r="CH718" s="40">
        <v>17</v>
      </c>
      <c r="CI718" s="24"/>
      <c r="CM718">
        <v>2</v>
      </c>
      <c r="CN718" s="40">
        <v>1</v>
      </c>
    </row>
    <row r="719" spans="1:92" x14ac:dyDescent="0.25">
      <c r="A719">
        <v>338</v>
      </c>
      <c r="B719" s="21">
        <v>43670</v>
      </c>
      <c r="C719">
        <v>203</v>
      </c>
      <c r="D719">
        <v>4</v>
      </c>
      <c r="E719" t="s">
        <v>274</v>
      </c>
      <c r="F719">
        <v>3</v>
      </c>
      <c r="G719">
        <v>2</v>
      </c>
      <c r="H719">
        <v>203</v>
      </c>
      <c r="I719" t="s">
        <v>384</v>
      </c>
      <c r="L719">
        <f t="shared" si="93"/>
        <v>4</v>
      </c>
      <c r="M719" s="24">
        <v>0</v>
      </c>
      <c r="N719" s="24">
        <v>4</v>
      </c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  <c r="AI719" s="24"/>
      <c r="AJ719" s="25"/>
      <c r="AK719" s="26"/>
      <c r="AL719" s="27"/>
      <c r="AM719" s="27"/>
      <c r="AN719" s="28"/>
      <c r="AO719" s="29"/>
      <c r="AP719" s="30"/>
      <c r="AQ719" s="27"/>
      <c r="AR719" s="31"/>
      <c r="AS719" s="29"/>
      <c r="AT719" s="30"/>
      <c r="AU719" s="25"/>
      <c r="AV719" s="27"/>
      <c r="AW719" s="31"/>
      <c r="AX719" s="29"/>
      <c r="AY719" s="32"/>
      <c r="AZ719" s="25"/>
      <c r="BA719" s="33"/>
      <c r="BB719" s="31"/>
      <c r="BC719" s="31"/>
      <c r="BD719" s="34"/>
      <c r="BE719" s="26"/>
      <c r="BF719" s="26"/>
      <c r="BG719" s="26"/>
      <c r="BH719" s="27"/>
      <c r="BI719" s="27"/>
      <c r="BJ719" s="28"/>
      <c r="BK719" s="32"/>
      <c r="BL719" s="32"/>
      <c r="BM719" s="35"/>
      <c r="BN719" s="29"/>
      <c r="BO719" s="25"/>
      <c r="BP719" s="36"/>
      <c r="BQ719" s="36"/>
      <c r="BR719" s="37">
        <v>42</v>
      </c>
      <c r="BS719" s="24"/>
      <c r="BT719" s="24"/>
      <c r="BU719" t="s">
        <v>223</v>
      </c>
      <c r="BV719" s="24" t="s">
        <v>224</v>
      </c>
      <c r="BW719" s="24"/>
      <c r="BX719" s="24"/>
      <c r="BY719" s="24"/>
      <c r="BZ719" s="24" t="s">
        <v>104</v>
      </c>
      <c r="CA719" s="40" t="s">
        <v>104</v>
      </c>
      <c r="CB719" s="40">
        <v>28</v>
      </c>
      <c r="CC719" s="40"/>
      <c r="CD719" s="40"/>
      <c r="CE719" s="40" t="s">
        <v>104</v>
      </c>
      <c r="CF719" s="40"/>
      <c r="CG719" s="40"/>
      <c r="CH719" s="40"/>
      <c r="CI719" s="24"/>
      <c r="CJ719" s="24"/>
      <c r="CM719">
        <v>2</v>
      </c>
      <c r="CN719" s="40">
        <v>1</v>
      </c>
    </row>
    <row r="720" spans="1:92" x14ac:dyDescent="0.25">
      <c r="A720">
        <v>339</v>
      </c>
      <c r="B720" s="21">
        <v>43670</v>
      </c>
      <c r="C720">
        <v>203</v>
      </c>
      <c r="D720">
        <v>6</v>
      </c>
      <c r="E720" t="s">
        <v>274</v>
      </c>
      <c r="F720">
        <v>3</v>
      </c>
      <c r="G720">
        <v>2</v>
      </c>
      <c r="H720">
        <v>203</v>
      </c>
      <c r="I720" t="s">
        <v>384</v>
      </c>
      <c r="L720">
        <f t="shared" si="93"/>
        <v>6</v>
      </c>
      <c r="M720" s="24">
        <v>0</v>
      </c>
      <c r="N720" s="24">
        <v>6</v>
      </c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  <c r="AH720" s="24"/>
      <c r="AI720" s="24"/>
      <c r="AJ720" s="25"/>
      <c r="AK720" s="26"/>
      <c r="AL720" s="27"/>
      <c r="AM720" s="27"/>
      <c r="AN720" s="28"/>
      <c r="AO720" s="29"/>
      <c r="AP720" s="30"/>
      <c r="AQ720" s="27"/>
      <c r="AR720" s="31"/>
      <c r="AS720" s="29"/>
      <c r="AT720" s="30"/>
      <c r="AU720" s="25"/>
      <c r="AV720" s="27"/>
      <c r="AW720" s="31"/>
      <c r="AX720" s="29"/>
      <c r="AY720" s="32"/>
      <c r="AZ720" s="25"/>
      <c r="BA720" s="33"/>
      <c r="BB720" s="31"/>
      <c r="BC720" s="31"/>
      <c r="BD720" s="34"/>
      <c r="BE720" s="26"/>
      <c r="BF720" s="26"/>
      <c r="BG720" s="26"/>
      <c r="BH720" s="27"/>
      <c r="BI720" s="27"/>
      <c r="BJ720" s="28"/>
      <c r="BK720" s="32"/>
      <c r="BL720" s="32"/>
      <c r="BM720" s="35"/>
      <c r="BN720" s="29"/>
      <c r="BO720" s="25"/>
      <c r="BP720" s="36"/>
      <c r="BQ720" s="36"/>
      <c r="BR720" s="37">
        <v>42</v>
      </c>
      <c r="BS720" s="24"/>
      <c r="BT720" s="24"/>
      <c r="BU720" t="s">
        <v>223</v>
      </c>
      <c r="BV720" s="24" t="s">
        <v>224</v>
      </c>
      <c r="BW720" s="24"/>
      <c r="BX720" s="24"/>
      <c r="BY720" s="24"/>
      <c r="BZ720" s="24" t="s">
        <v>104</v>
      </c>
      <c r="CA720" s="40" t="s">
        <v>104</v>
      </c>
      <c r="CB720" s="40">
        <v>28</v>
      </c>
      <c r="CC720" s="40"/>
      <c r="CD720" s="40"/>
      <c r="CE720" s="40" t="s">
        <v>104</v>
      </c>
      <c r="CF720" s="40"/>
      <c r="CG720" s="40"/>
      <c r="CH720" s="40"/>
      <c r="CI720" s="24"/>
      <c r="CJ720" s="24"/>
      <c r="CM720">
        <v>2</v>
      </c>
      <c r="CN720" s="40">
        <v>1</v>
      </c>
    </row>
    <row r="721" spans="1:93" x14ac:dyDescent="0.25">
      <c r="A721">
        <v>340</v>
      </c>
      <c r="B721" s="21">
        <v>43670</v>
      </c>
      <c r="C721">
        <v>203</v>
      </c>
      <c r="D721">
        <v>7</v>
      </c>
      <c r="E721" t="s">
        <v>274</v>
      </c>
      <c r="F721">
        <v>3</v>
      </c>
      <c r="G721">
        <v>2</v>
      </c>
      <c r="H721">
        <v>203</v>
      </c>
      <c r="I721" t="s">
        <v>384</v>
      </c>
      <c r="L721">
        <f t="shared" si="93"/>
        <v>7</v>
      </c>
      <c r="M721" s="24">
        <v>0</v>
      </c>
      <c r="N721" s="24">
        <v>7</v>
      </c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  <c r="AI721" s="24"/>
      <c r="AJ721" s="25"/>
      <c r="AK721" s="26"/>
      <c r="AL721" s="27"/>
      <c r="AM721" s="27"/>
      <c r="AN721" s="28"/>
      <c r="AO721" s="29"/>
      <c r="AP721" s="30"/>
      <c r="AQ721" s="27"/>
      <c r="AR721" s="31"/>
      <c r="AS721" s="29"/>
      <c r="AT721" s="30"/>
      <c r="AU721" s="25"/>
      <c r="AV721" s="27"/>
      <c r="AW721" s="31"/>
      <c r="AX721" s="29"/>
      <c r="AY721" s="32"/>
      <c r="AZ721" s="25"/>
      <c r="BA721" s="33"/>
      <c r="BB721" s="31"/>
      <c r="BC721" s="31"/>
      <c r="BD721" s="34"/>
      <c r="BE721" s="26"/>
      <c r="BF721" s="26"/>
      <c r="BG721" s="26"/>
      <c r="BH721" s="27"/>
      <c r="BI721" s="27"/>
      <c r="BJ721" s="28"/>
      <c r="BK721" s="32"/>
      <c r="BL721" s="32"/>
      <c r="BM721" s="35"/>
      <c r="BN721" s="29"/>
      <c r="BO721" s="25"/>
      <c r="BP721" s="36"/>
      <c r="BQ721" s="36"/>
      <c r="BR721" s="37">
        <v>42</v>
      </c>
      <c r="BS721" s="24"/>
      <c r="BT721" s="24"/>
      <c r="BU721" t="s">
        <v>223</v>
      </c>
      <c r="BV721" s="24" t="s">
        <v>224</v>
      </c>
      <c r="BW721" s="24"/>
      <c r="BX721" s="24"/>
      <c r="BY721" s="24"/>
      <c r="BZ721" s="24" t="s">
        <v>104</v>
      </c>
      <c r="CA721" s="40" t="s">
        <v>104</v>
      </c>
      <c r="CB721" s="40">
        <v>28</v>
      </c>
      <c r="CC721" s="40"/>
      <c r="CD721" s="40"/>
      <c r="CE721" s="40" t="s">
        <v>104</v>
      </c>
      <c r="CF721" s="40"/>
      <c r="CG721" s="40"/>
      <c r="CH721" s="40"/>
      <c r="CI721" s="24"/>
      <c r="CJ721" s="24"/>
      <c r="CM721">
        <v>2</v>
      </c>
      <c r="CN721" s="40">
        <v>1</v>
      </c>
    </row>
    <row r="722" spans="1:93" x14ac:dyDescent="0.25">
      <c r="A722">
        <v>348</v>
      </c>
      <c r="B722" s="21">
        <v>43670</v>
      </c>
      <c r="C722">
        <v>214</v>
      </c>
      <c r="D722">
        <v>9</v>
      </c>
      <c r="E722" t="s">
        <v>274</v>
      </c>
      <c r="F722">
        <v>3</v>
      </c>
      <c r="G722">
        <v>2</v>
      </c>
      <c r="H722">
        <v>214</v>
      </c>
      <c r="I722" t="s">
        <v>385</v>
      </c>
      <c r="L722">
        <f t="shared" si="93"/>
        <v>9</v>
      </c>
      <c r="M722" s="24">
        <v>0</v>
      </c>
      <c r="N722" s="24">
        <v>9</v>
      </c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  <c r="AH722" s="24"/>
      <c r="AI722" s="24"/>
      <c r="AJ722" s="25"/>
      <c r="AK722" s="26"/>
      <c r="AL722" s="27"/>
      <c r="AM722" s="27"/>
      <c r="AN722" s="28"/>
      <c r="AO722" s="29"/>
      <c r="AP722" s="30"/>
      <c r="AQ722" s="27"/>
      <c r="AR722" s="31"/>
      <c r="AS722" s="29"/>
      <c r="AT722" s="30"/>
      <c r="AU722" s="25"/>
      <c r="AV722" s="27"/>
      <c r="AW722" s="31"/>
      <c r="AX722" s="29"/>
      <c r="AY722" s="32"/>
      <c r="AZ722" s="25"/>
      <c r="BA722" s="33"/>
      <c r="BB722" s="31"/>
      <c r="BC722" s="31"/>
      <c r="BD722" s="34"/>
      <c r="BE722" s="26"/>
      <c r="BF722" s="26"/>
      <c r="BG722" s="26"/>
      <c r="BH722" s="27"/>
      <c r="BI722" s="27"/>
      <c r="BJ722" s="28"/>
      <c r="BK722" s="32"/>
      <c r="BL722" s="32"/>
      <c r="BM722" s="35"/>
      <c r="BN722" s="29"/>
      <c r="BO722" s="25"/>
      <c r="BP722" s="36"/>
      <c r="BQ722" s="36"/>
      <c r="BR722" s="37">
        <v>42</v>
      </c>
      <c r="BS722" s="24"/>
      <c r="BT722" s="24"/>
      <c r="BU722" t="s">
        <v>223</v>
      </c>
      <c r="BV722" s="24" t="s">
        <v>224</v>
      </c>
      <c r="BW722" s="24"/>
      <c r="BX722" s="24"/>
      <c r="BY722" s="24"/>
      <c r="BZ722" s="24" t="s">
        <v>104</v>
      </c>
      <c r="CA722" s="40" t="s">
        <v>104</v>
      </c>
      <c r="CB722" s="40">
        <v>28</v>
      </c>
      <c r="CC722" s="40"/>
      <c r="CD722" s="40"/>
      <c r="CE722" s="40" t="s">
        <v>104</v>
      </c>
      <c r="CF722" s="40"/>
      <c r="CG722" s="40"/>
      <c r="CH722" s="40"/>
      <c r="CI722" s="24"/>
      <c r="CJ722" s="24"/>
      <c r="CM722">
        <v>2</v>
      </c>
      <c r="CN722" s="40">
        <v>2</v>
      </c>
    </row>
    <row r="723" spans="1:93" x14ac:dyDescent="0.25">
      <c r="A723">
        <v>420</v>
      </c>
      <c r="B723" s="66">
        <v>43671</v>
      </c>
      <c r="C723">
        <v>238</v>
      </c>
      <c r="D723">
        <v>5</v>
      </c>
      <c r="E723" t="s">
        <v>274</v>
      </c>
      <c r="F723">
        <v>3</v>
      </c>
      <c r="G723">
        <v>2</v>
      </c>
      <c r="I723" t="s">
        <v>386</v>
      </c>
      <c r="J723" s="22">
        <f>COUNTIF($C$148:C754,C723)</f>
        <v>2</v>
      </c>
      <c r="K723" s="23"/>
      <c r="L723">
        <f>--_xlfn.CONCAT(M723:N723)</f>
        <v>5</v>
      </c>
      <c r="M723" s="24">
        <v>0</v>
      </c>
      <c r="N723" s="24">
        <v>5</v>
      </c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  <c r="AI723" s="24"/>
      <c r="AJ723" s="25">
        <v>1</v>
      </c>
      <c r="AK723" s="26"/>
      <c r="AL723" s="27">
        <v>1</v>
      </c>
      <c r="AM723" s="27">
        <v>2</v>
      </c>
      <c r="AN723" s="28">
        <f>--_xlfn.CONCAT(AL723:AM723)</f>
        <v>12</v>
      </c>
      <c r="AO723" s="29">
        <v>3</v>
      </c>
      <c r="AP723" s="30">
        <v>1</v>
      </c>
      <c r="AQ723" s="27">
        <v>3</v>
      </c>
      <c r="AR723" s="31">
        <v>1</v>
      </c>
      <c r="AS723" s="29">
        <v>3</v>
      </c>
      <c r="AT723" s="30">
        <v>4</v>
      </c>
      <c r="AU723" s="25"/>
      <c r="AV723" s="27"/>
      <c r="AW723" s="31"/>
      <c r="AX723" s="29"/>
      <c r="AY723" s="32"/>
      <c r="AZ723" s="25"/>
      <c r="BA723" s="33"/>
      <c r="BB723" s="31"/>
      <c r="BC723" s="31"/>
      <c r="BD723" s="34"/>
      <c r="BE723" s="26"/>
      <c r="BF723" s="26"/>
      <c r="BG723" s="26"/>
      <c r="BH723" s="27"/>
      <c r="BI723" s="27"/>
      <c r="BJ723" s="28"/>
      <c r="BK723" s="32"/>
      <c r="BL723" s="32"/>
      <c r="BM723" s="35"/>
      <c r="BN723" s="29">
        <v>2</v>
      </c>
      <c r="BO723" s="25"/>
      <c r="BP723" s="36"/>
      <c r="BQ723" s="36"/>
      <c r="BR723" s="59">
        <v>35</v>
      </c>
      <c r="BS723" s="27">
        <v>14</v>
      </c>
      <c r="BT723" s="24"/>
      <c r="BU723" t="s">
        <v>113</v>
      </c>
      <c r="BV723" s="24" t="s">
        <v>114</v>
      </c>
      <c r="BW723" s="24"/>
      <c r="BX723" s="24"/>
      <c r="BY723" s="24"/>
      <c r="BZ723" s="39" t="s">
        <v>89</v>
      </c>
      <c r="CA723" s="40" t="s">
        <v>115</v>
      </c>
      <c r="CB723" s="40">
        <v>20</v>
      </c>
      <c r="CC723" s="40"/>
      <c r="CD723" s="40"/>
      <c r="CE723" s="40" t="s">
        <v>115</v>
      </c>
      <c r="CF723" s="40"/>
      <c r="CG723" s="40">
        <v>43</v>
      </c>
      <c r="CH723" s="40">
        <v>0</v>
      </c>
      <c r="CM723">
        <v>2</v>
      </c>
      <c r="CN723" s="40">
        <v>2</v>
      </c>
    </row>
    <row r="724" spans="1:93" x14ac:dyDescent="0.25">
      <c r="A724">
        <v>421</v>
      </c>
      <c r="B724" s="66">
        <v>43671</v>
      </c>
      <c r="C724">
        <v>238</v>
      </c>
      <c r="D724">
        <v>7</v>
      </c>
      <c r="E724" t="s">
        <v>274</v>
      </c>
      <c r="F724">
        <v>3</v>
      </c>
      <c r="G724">
        <v>2</v>
      </c>
      <c r="H724">
        <v>238</v>
      </c>
      <c r="I724" t="s">
        <v>386</v>
      </c>
      <c r="J724" s="22">
        <f>COUNTIF($C$142:C754,C724)</f>
        <v>2</v>
      </c>
      <c r="K724" s="23">
        <v>2</v>
      </c>
      <c r="L724">
        <f>--_xlfn.CONCAT(M724:N724)</f>
        <v>7</v>
      </c>
      <c r="M724" s="24">
        <v>0</v>
      </c>
      <c r="N724" s="24">
        <v>7</v>
      </c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  <c r="AH724" s="24"/>
      <c r="AI724" s="24"/>
      <c r="AJ724" s="25">
        <v>1</v>
      </c>
      <c r="AK724" s="26"/>
      <c r="AL724" s="27">
        <v>0</v>
      </c>
      <c r="AM724" s="27">
        <v>9</v>
      </c>
      <c r="AN724" s="28">
        <f>--_xlfn.CONCAT(AL724:AM724)</f>
        <v>9</v>
      </c>
      <c r="AO724" s="29">
        <v>2</v>
      </c>
      <c r="AP724" s="30">
        <v>1</v>
      </c>
      <c r="AQ724" s="27">
        <v>3</v>
      </c>
      <c r="AR724" s="31">
        <v>1</v>
      </c>
      <c r="AS724" s="29">
        <v>3</v>
      </c>
      <c r="AT724" s="30">
        <v>4</v>
      </c>
      <c r="AU724" s="25"/>
      <c r="AV724" s="27"/>
      <c r="AW724" s="31"/>
      <c r="AX724" s="29"/>
      <c r="AY724" s="32"/>
      <c r="AZ724" s="25"/>
      <c r="BA724" s="33"/>
      <c r="BB724" s="31"/>
      <c r="BC724" s="31"/>
      <c r="BD724" s="34"/>
      <c r="BE724" s="26"/>
      <c r="BF724" s="26"/>
      <c r="BG724" s="26"/>
      <c r="BH724" s="27"/>
      <c r="BI724" s="27"/>
      <c r="BJ724" s="28"/>
      <c r="BK724" s="32"/>
      <c r="BL724" s="32"/>
      <c r="BM724" s="35"/>
      <c r="BN724" s="29">
        <v>2</v>
      </c>
      <c r="BO724" s="25"/>
      <c r="BP724" s="36"/>
      <c r="BQ724" s="36"/>
      <c r="BR724" s="59">
        <v>35</v>
      </c>
      <c r="BS724" s="27">
        <v>14</v>
      </c>
      <c r="BT724" s="24"/>
      <c r="BU724" t="s">
        <v>113</v>
      </c>
      <c r="BV724" s="24" t="s">
        <v>114</v>
      </c>
      <c r="BW724" s="24"/>
      <c r="BX724" s="24"/>
      <c r="BY724" s="24"/>
      <c r="BZ724" s="39" t="s">
        <v>89</v>
      </c>
      <c r="CA724" s="40" t="s">
        <v>115</v>
      </c>
      <c r="CB724" s="40">
        <v>20</v>
      </c>
      <c r="CC724" s="40"/>
      <c r="CD724" s="40"/>
      <c r="CE724" s="40" t="s">
        <v>115</v>
      </c>
      <c r="CF724" s="40"/>
      <c r="CG724" s="40">
        <v>43</v>
      </c>
      <c r="CH724" s="40">
        <v>0</v>
      </c>
      <c r="CM724">
        <v>2</v>
      </c>
      <c r="CN724" s="40">
        <v>2</v>
      </c>
    </row>
    <row r="725" spans="1:93" x14ac:dyDescent="0.25">
      <c r="A725">
        <v>419</v>
      </c>
      <c r="B725" s="21">
        <v>43671</v>
      </c>
      <c r="C725">
        <v>236</v>
      </c>
      <c r="D725">
        <v>16</v>
      </c>
      <c r="E725" t="s">
        <v>274</v>
      </c>
      <c r="F725">
        <v>3</v>
      </c>
      <c r="G725">
        <v>2</v>
      </c>
      <c r="H725">
        <v>236</v>
      </c>
      <c r="I725" t="s">
        <v>387</v>
      </c>
      <c r="J725" s="22">
        <f>COUNTIF($C$41:C804,C725)</f>
        <v>1</v>
      </c>
      <c r="K725" s="23">
        <v>1</v>
      </c>
      <c r="L725">
        <f>--_xlfn.CONCAT(M725:N725)</f>
        <v>16</v>
      </c>
      <c r="M725" s="24">
        <v>1</v>
      </c>
      <c r="N725" s="24">
        <v>6</v>
      </c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  <c r="AH725" s="24"/>
      <c r="AI725" s="24"/>
      <c r="AJ725" s="25">
        <v>3</v>
      </c>
      <c r="AK725" s="26"/>
      <c r="AL725" s="27"/>
      <c r="AM725" s="27"/>
      <c r="AN725" s="28"/>
      <c r="AO725" s="29"/>
      <c r="AP725" s="30">
        <v>1</v>
      </c>
      <c r="AQ725" s="27">
        <v>1</v>
      </c>
      <c r="AR725" s="31">
        <v>1</v>
      </c>
      <c r="AS725" s="29">
        <v>3</v>
      </c>
      <c r="AT725" s="30">
        <v>7</v>
      </c>
      <c r="AU725" s="25"/>
      <c r="AV725" s="27"/>
      <c r="AW725" s="31"/>
      <c r="AX725" s="29"/>
      <c r="AY725" s="32"/>
      <c r="AZ725" s="25"/>
      <c r="BA725" s="33">
        <v>2</v>
      </c>
      <c r="BB725" s="31">
        <v>0</v>
      </c>
      <c r="BC725" s="31">
        <v>8</v>
      </c>
      <c r="BD725" s="34">
        <f>--_xlfn.CONCAT(BB725:BC725)</f>
        <v>8</v>
      </c>
      <c r="BE725" s="26"/>
      <c r="BF725" s="26"/>
      <c r="BG725" s="26"/>
      <c r="BH725" s="27"/>
      <c r="BI725" s="27"/>
      <c r="BJ725" s="28"/>
      <c r="BK725" s="32"/>
      <c r="BL725" s="32"/>
      <c r="BM725" s="35"/>
      <c r="BN725" s="29">
        <v>2</v>
      </c>
      <c r="BO725" s="25"/>
      <c r="BP725" s="36"/>
      <c r="BQ725" s="36"/>
      <c r="BR725" s="57">
        <v>34</v>
      </c>
      <c r="BS725" s="38" t="s">
        <v>238</v>
      </c>
      <c r="BT725" s="38" t="s">
        <v>60</v>
      </c>
      <c r="BU725" s="40" t="s">
        <v>239</v>
      </c>
      <c r="BV725" s="39" t="s">
        <v>240</v>
      </c>
      <c r="BW725" s="51">
        <v>8</v>
      </c>
      <c r="BX725" s="51" t="s">
        <v>110</v>
      </c>
      <c r="BY725" s="58" t="s">
        <v>111</v>
      </c>
      <c r="BZ725" s="39" t="s">
        <v>129</v>
      </c>
      <c r="CA725" s="40">
        <v>13</v>
      </c>
      <c r="CB725" s="40">
        <v>13</v>
      </c>
      <c r="CC725" s="40"/>
      <c r="CD725" s="40"/>
      <c r="CE725" s="40">
        <v>13</v>
      </c>
      <c r="CF725" s="40"/>
      <c r="CG725" s="40">
        <v>37</v>
      </c>
      <c r="CH725" s="40">
        <v>17</v>
      </c>
      <c r="CI725" s="24"/>
      <c r="CK725" t="s">
        <v>130</v>
      </c>
      <c r="CM725">
        <v>2</v>
      </c>
      <c r="CN725" s="40">
        <v>2</v>
      </c>
    </row>
    <row r="726" spans="1:93" x14ac:dyDescent="0.25">
      <c r="A726">
        <v>343</v>
      </c>
      <c r="B726" s="21">
        <v>43670</v>
      </c>
      <c r="C726">
        <v>210</v>
      </c>
      <c r="D726">
        <v>13</v>
      </c>
      <c r="E726" t="s">
        <v>274</v>
      </c>
      <c r="F726">
        <v>3</v>
      </c>
      <c r="G726">
        <v>2</v>
      </c>
      <c r="H726">
        <v>210</v>
      </c>
      <c r="I726" t="s">
        <v>363</v>
      </c>
      <c r="J726" s="22">
        <f>COUNTIF($C$142:C754,C726)</f>
        <v>4</v>
      </c>
      <c r="K726" s="23">
        <v>1</v>
      </c>
      <c r="L726">
        <f>--_xlfn.CONCAT(M726:N726)</f>
        <v>13</v>
      </c>
      <c r="M726" s="24">
        <v>1</v>
      </c>
      <c r="N726" s="24">
        <v>3</v>
      </c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  <c r="AH726" s="24"/>
      <c r="AI726" s="24"/>
      <c r="AJ726" s="25">
        <v>4</v>
      </c>
      <c r="AK726" s="26">
        <v>7</v>
      </c>
      <c r="AL726" s="27"/>
      <c r="AM726" s="27"/>
      <c r="AN726" s="28"/>
      <c r="AO726" s="29"/>
      <c r="AP726" s="30">
        <v>1</v>
      </c>
      <c r="AQ726" s="27">
        <v>4</v>
      </c>
      <c r="AR726" s="31">
        <v>1</v>
      </c>
      <c r="AS726" s="29">
        <v>3</v>
      </c>
      <c r="AT726" s="30">
        <v>2</v>
      </c>
      <c r="AU726" s="25"/>
      <c r="AV726" s="27"/>
      <c r="AW726" s="31"/>
      <c r="AX726" s="29"/>
      <c r="AY726" s="32"/>
      <c r="AZ726" s="25"/>
      <c r="BA726" s="33"/>
      <c r="BB726" s="31">
        <v>1</v>
      </c>
      <c r="BC726" s="31">
        <v>9</v>
      </c>
      <c r="BD726" s="34">
        <f>--_xlfn.CONCAT(BB726:BC726)</f>
        <v>19</v>
      </c>
      <c r="BE726" s="26"/>
      <c r="BF726" s="26"/>
      <c r="BG726" s="26"/>
      <c r="BH726" s="27"/>
      <c r="BI726" s="27"/>
      <c r="BJ726" s="28"/>
      <c r="BK726" s="32"/>
      <c r="BL726" s="32"/>
      <c r="BM726" s="35"/>
      <c r="BN726" s="29">
        <v>2</v>
      </c>
      <c r="BO726" s="25"/>
      <c r="BP726" s="36"/>
      <c r="BQ726" s="36"/>
      <c r="BR726" s="57">
        <v>33</v>
      </c>
      <c r="BS726" s="38" t="s">
        <v>141</v>
      </c>
      <c r="BT726" s="38" t="s">
        <v>86</v>
      </c>
      <c r="BU726" s="40" t="s">
        <v>142</v>
      </c>
      <c r="BV726" s="39" t="s">
        <v>143</v>
      </c>
      <c r="BW726" s="36">
        <v>19</v>
      </c>
      <c r="BX726" s="36" t="s">
        <v>178</v>
      </c>
      <c r="BY726" s="63" t="s">
        <v>388</v>
      </c>
      <c r="BZ726" s="39" t="s">
        <v>89</v>
      </c>
      <c r="CA726" s="40" t="s">
        <v>144</v>
      </c>
      <c r="CB726" s="40">
        <v>19</v>
      </c>
      <c r="CC726" s="40"/>
      <c r="CD726" s="40"/>
      <c r="CE726" s="40" t="s">
        <v>144</v>
      </c>
      <c r="CF726" s="40"/>
      <c r="CG726" s="40">
        <v>42</v>
      </c>
      <c r="CH726" s="40">
        <v>0</v>
      </c>
      <c r="CI726" s="24"/>
      <c r="CM726">
        <v>2</v>
      </c>
      <c r="CN726" s="40">
        <v>2</v>
      </c>
    </row>
    <row r="727" spans="1:93" x14ac:dyDescent="0.25">
      <c r="A727">
        <v>344</v>
      </c>
      <c r="B727" s="21">
        <v>43670</v>
      </c>
      <c r="C727">
        <v>210</v>
      </c>
      <c r="D727">
        <v>15</v>
      </c>
      <c r="E727" t="s">
        <v>274</v>
      </c>
      <c r="F727">
        <v>3</v>
      </c>
      <c r="G727">
        <v>2</v>
      </c>
      <c r="H727">
        <v>210</v>
      </c>
      <c r="I727" t="s">
        <v>363</v>
      </c>
      <c r="J727" s="22">
        <f>COUNTIF($C$150:C754,C727)</f>
        <v>4</v>
      </c>
      <c r="K727" s="23">
        <v>1</v>
      </c>
      <c r="L727">
        <f>--_xlfn.CONCAT(M727:N727)</f>
        <v>15</v>
      </c>
      <c r="M727" s="24">
        <v>1</v>
      </c>
      <c r="N727" s="24">
        <v>5</v>
      </c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  <c r="AI727" s="24"/>
      <c r="AJ727" s="25">
        <v>4</v>
      </c>
      <c r="AK727" s="26"/>
      <c r="AL727" s="27"/>
      <c r="AM727" s="27"/>
      <c r="AN727" s="28"/>
      <c r="AO727" s="29"/>
      <c r="AP727" s="30">
        <v>1</v>
      </c>
      <c r="AQ727" s="27">
        <v>6</v>
      </c>
      <c r="AR727" s="31">
        <v>1</v>
      </c>
      <c r="AS727" s="29">
        <v>1</v>
      </c>
      <c r="AT727" s="30">
        <v>1</v>
      </c>
      <c r="AU727" s="25"/>
      <c r="AV727" s="27"/>
      <c r="AW727" s="31"/>
      <c r="AX727" s="29"/>
      <c r="AY727" s="32">
        <v>1</v>
      </c>
      <c r="AZ727" s="25"/>
      <c r="BA727" s="33"/>
      <c r="BB727" s="31"/>
      <c r="BC727" s="31"/>
      <c r="BD727" s="34"/>
      <c r="BE727" s="26"/>
      <c r="BF727" s="26"/>
      <c r="BG727" s="26"/>
      <c r="BH727" s="27"/>
      <c r="BI727" s="27"/>
      <c r="BJ727" s="28"/>
      <c r="BK727" s="32"/>
      <c r="BL727" s="32"/>
      <c r="BM727" s="35"/>
      <c r="BN727" s="29">
        <v>1</v>
      </c>
      <c r="BO727" s="25"/>
      <c r="BP727" s="36"/>
      <c r="BQ727" s="36"/>
      <c r="BR727" s="59">
        <v>36</v>
      </c>
      <c r="BS727" s="27">
        <v>13</v>
      </c>
      <c r="BT727" s="24" t="s">
        <v>98</v>
      </c>
      <c r="BU727" t="s">
        <v>101</v>
      </c>
      <c r="BV727" s="24" t="s">
        <v>102</v>
      </c>
      <c r="BW727" s="24"/>
      <c r="BX727" s="24"/>
      <c r="BY727" s="24"/>
      <c r="BZ727" s="24" t="s">
        <v>103</v>
      </c>
      <c r="CA727" s="40" t="s">
        <v>104</v>
      </c>
      <c r="CB727" s="40">
        <v>28</v>
      </c>
      <c r="CC727" s="40"/>
      <c r="CD727" s="40"/>
      <c r="CE727" s="40" t="s">
        <v>104</v>
      </c>
      <c r="CF727" s="40"/>
      <c r="CG727" s="40"/>
      <c r="CH727" s="40"/>
      <c r="CM727">
        <v>2</v>
      </c>
      <c r="CN727" s="40">
        <v>2</v>
      </c>
    </row>
    <row r="728" spans="1:93" x14ac:dyDescent="0.25">
      <c r="A728">
        <v>3</v>
      </c>
      <c r="B728" s="21">
        <v>43655</v>
      </c>
      <c r="C728">
        <v>102</v>
      </c>
      <c r="D728">
        <v>13</v>
      </c>
      <c r="E728" t="s">
        <v>286</v>
      </c>
      <c r="F728">
        <v>3</v>
      </c>
      <c r="G728">
        <v>1</v>
      </c>
      <c r="H728">
        <v>102</v>
      </c>
      <c r="I728" t="s">
        <v>287</v>
      </c>
      <c r="L728">
        <f t="shared" ref="L728:L733" si="94">--_xlfn.CONCAT(M728:O728)</f>
        <v>13</v>
      </c>
      <c r="M728" s="24">
        <v>1</v>
      </c>
      <c r="N728" s="24">
        <v>3</v>
      </c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  <c r="AH728" s="24"/>
      <c r="AI728" s="24"/>
      <c r="AJ728" s="25">
        <v>9</v>
      </c>
      <c r="AK728" s="26"/>
      <c r="AL728" s="27"/>
      <c r="AM728" s="27"/>
      <c r="AN728" s="28"/>
      <c r="AO728" s="29"/>
      <c r="AP728" s="30">
        <v>0</v>
      </c>
      <c r="AQ728" s="27">
        <v>6</v>
      </c>
      <c r="AR728" s="31">
        <v>1</v>
      </c>
      <c r="AS728" s="29">
        <v>5</v>
      </c>
      <c r="AT728" s="30">
        <v>5</v>
      </c>
      <c r="AU728" s="25"/>
      <c r="AV728" s="27"/>
      <c r="AW728" s="31"/>
      <c r="AX728" s="29"/>
      <c r="AY728" s="32"/>
      <c r="AZ728" s="25"/>
      <c r="BA728" s="33"/>
      <c r="BB728" s="31"/>
      <c r="BC728" s="31"/>
      <c r="BD728" s="34"/>
      <c r="BE728" s="26"/>
      <c r="BF728" s="26"/>
      <c r="BG728" s="26"/>
      <c r="BH728" s="27"/>
      <c r="BI728" s="27"/>
      <c r="BJ728" s="28"/>
      <c r="BK728" s="32"/>
      <c r="BL728" s="32"/>
      <c r="BM728" s="35"/>
      <c r="BN728" s="29">
        <v>2</v>
      </c>
      <c r="BO728" s="25"/>
      <c r="BP728" s="36"/>
      <c r="BQ728" s="36"/>
      <c r="BR728" s="37">
        <v>37</v>
      </c>
      <c r="BS728" s="24"/>
      <c r="BT728" s="24"/>
      <c r="BU728" s="40" t="s">
        <v>201</v>
      </c>
      <c r="BV728" s="24" t="s">
        <v>202</v>
      </c>
      <c r="BW728" s="24"/>
      <c r="BX728" s="24"/>
      <c r="BY728" s="24"/>
      <c r="BZ728" s="39" t="s">
        <v>89</v>
      </c>
      <c r="CA728" s="40" t="s">
        <v>203</v>
      </c>
      <c r="CB728" s="40">
        <v>25</v>
      </c>
      <c r="CC728" s="40"/>
      <c r="CD728" s="40"/>
      <c r="CE728" s="40" t="s">
        <v>203</v>
      </c>
      <c r="CF728" s="40"/>
      <c r="CG728" s="40"/>
      <c r="CH728" s="40"/>
      <c r="CI728" s="24"/>
      <c r="CJ728" s="24" t="s">
        <v>203</v>
      </c>
      <c r="CM728">
        <v>1</v>
      </c>
      <c r="CN728" s="40">
        <v>1</v>
      </c>
      <c r="CO728" s="39"/>
    </row>
    <row r="729" spans="1:93" x14ac:dyDescent="0.25">
      <c r="A729">
        <v>5</v>
      </c>
      <c r="B729" s="21">
        <v>43655</v>
      </c>
      <c r="C729">
        <v>102</v>
      </c>
      <c r="D729">
        <v>15</v>
      </c>
      <c r="E729" t="s">
        <v>286</v>
      </c>
      <c r="F729">
        <v>3</v>
      </c>
      <c r="G729">
        <v>1</v>
      </c>
      <c r="H729">
        <v>102</v>
      </c>
      <c r="I729" t="s">
        <v>287</v>
      </c>
      <c r="L729">
        <f t="shared" si="94"/>
        <v>15</v>
      </c>
      <c r="M729" s="24">
        <v>1</v>
      </c>
      <c r="N729" s="24">
        <v>5</v>
      </c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  <c r="AH729" s="24"/>
      <c r="AI729" s="24"/>
      <c r="AJ729" s="25">
        <v>9</v>
      </c>
      <c r="AK729" s="26"/>
      <c r="AL729" s="27"/>
      <c r="AM729" s="27"/>
      <c r="AN729" s="28"/>
      <c r="AO729" s="29"/>
      <c r="AP729" s="30">
        <v>0</v>
      </c>
      <c r="AQ729" s="27">
        <v>6</v>
      </c>
      <c r="AR729" s="31">
        <v>1</v>
      </c>
      <c r="AS729" s="29">
        <v>5</v>
      </c>
      <c r="AT729" s="30">
        <v>5</v>
      </c>
      <c r="AU729" s="25"/>
      <c r="AV729" s="27"/>
      <c r="AW729" s="31"/>
      <c r="AX729" s="29"/>
      <c r="AY729" s="32"/>
      <c r="AZ729" s="25"/>
      <c r="BA729" s="33"/>
      <c r="BB729" s="31"/>
      <c r="BC729" s="31"/>
      <c r="BD729" s="34"/>
      <c r="BE729" s="26"/>
      <c r="BF729" s="26"/>
      <c r="BG729" s="26"/>
      <c r="BH729" s="27"/>
      <c r="BI729" s="27"/>
      <c r="BJ729" s="28"/>
      <c r="BK729" s="32"/>
      <c r="BL729" s="32"/>
      <c r="BM729" s="35"/>
      <c r="BN729" s="29">
        <v>2</v>
      </c>
      <c r="BO729" s="25"/>
      <c r="BP729" s="36"/>
      <c r="BQ729" s="36"/>
      <c r="BR729" s="37">
        <v>37</v>
      </c>
      <c r="BS729" s="24"/>
      <c r="BT729" s="24"/>
      <c r="BU729" s="40" t="s">
        <v>201</v>
      </c>
      <c r="BV729" s="24" t="s">
        <v>202</v>
      </c>
      <c r="BW729" s="24"/>
      <c r="BX729" s="24"/>
      <c r="BY729" s="24"/>
      <c r="BZ729" s="39" t="s">
        <v>89</v>
      </c>
      <c r="CA729" s="40" t="s">
        <v>203</v>
      </c>
      <c r="CB729" s="40">
        <v>25</v>
      </c>
      <c r="CC729" s="40"/>
      <c r="CD729" s="40"/>
      <c r="CE729" s="40" t="s">
        <v>203</v>
      </c>
      <c r="CF729" s="40"/>
      <c r="CG729" s="40"/>
      <c r="CH729" s="40"/>
      <c r="CI729" s="24"/>
      <c r="CJ729" s="24" t="s">
        <v>203</v>
      </c>
      <c r="CM729">
        <v>1</v>
      </c>
      <c r="CN729" s="40">
        <v>1</v>
      </c>
      <c r="CO729" s="39"/>
    </row>
    <row r="730" spans="1:93" x14ac:dyDescent="0.25">
      <c r="A730">
        <v>6</v>
      </c>
      <c r="B730" s="21">
        <v>43655</v>
      </c>
      <c r="C730">
        <v>102</v>
      </c>
      <c r="D730">
        <v>21</v>
      </c>
      <c r="E730" t="s">
        <v>286</v>
      </c>
      <c r="F730">
        <v>3</v>
      </c>
      <c r="G730">
        <v>1</v>
      </c>
      <c r="H730">
        <v>102</v>
      </c>
      <c r="I730" t="s">
        <v>287</v>
      </c>
      <c r="L730">
        <f t="shared" si="94"/>
        <v>21</v>
      </c>
      <c r="M730" s="24">
        <v>2</v>
      </c>
      <c r="N730" s="24">
        <v>1</v>
      </c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  <c r="AH730" s="24"/>
      <c r="AI730" s="24"/>
      <c r="AJ730" s="25">
        <v>9</v>
      </c>
      <c r="AK730" s="26"/>
      <c r="AL730" s="27"/>
      <c r="AM730" s="27"/>
      <c r="AN730" s="28"/>
      <c r="AO730" s="29"/>
      <c r="AP730" s="30">
        <v>0</v>
      </c>
      <c r="AQ730" s="27">
        <v>6</v>
      </c>
      <c r="AR730" s="31">
        <v>1</v>
      </c>
      <c r="AS730" s="29">
        <v>5</v>
      </c>
      <c r="AT730" s="30">
        <v>5</v>
      </c>
      <c r="AU730" s="25"/>
      <c r="AV730" s="27"/>
      <c r="AW730" s="31"/>
      <c r="AX730" s="29"/>
      <c r="AY730" s="32"/>
      <c r="AZ730" s="25"/>
      <c r="BA730" s="33"/>
      <c r="BB730" s="31"/>
      <c r="BC730" s="31"/>
      <c r="BD730" s="34"/>
      <c r="BE730" s="26"/>
      <c r="BF730" s="26"/>
      <c r="BG730" s="26"/>
      <c r="BH730" s="27"/>
      <c r="BI730" s="27"/>
      <c r="BJ730" s="28"/>
      <c r="BK730" s="32"/>
      <c r="BL730" s="32"/>
      <c r="BM730" s="35"/>
      <c r="BN730" s="29">
        <v>2</v>
      </c>
      <c r="BO730" s="25"/>
      <c r="BP730" s="36"/>
      <c r="BQ730" s="36"/>
      <c r="BR730" s="37">
        <v>37</v>
      </c>
      <c r="BS730" s="24"/>
      <c r="BT730" s="24"/>
      <c r="BU730" s="40" t="s">
        <v>201</v>
      </c>
      <c r="BV730" s="24" t="s">
        <v>202</v>
      </c>
      <c r="BW730" s="24"/>
      <c r="BX730" s="24"/>
      <c r="BY730" s="24"/>
      <c r="BZ730" s="39" t="s">
        <v>89</v>
      </c>
      <c r="CA730" s="40" t="s">
        <v>203</v>
      </c>
      <c r="CB730" s="40">
        <v>25</v>
      </c>
      <c r="CC730" s="40"/>
      <c r="CD730" s="40"/>
      <c r="CE730" s="40" t="s">
        <v>203</v>
      </c>
      <c r="CF730" s="40"/>
      <c r="CG730" s="40"/>
      <c r="CH730" s="40"/>
      <c r="CI730" s="24"/>
      <c r="CJ730" s="24" t="s">
        <v>203</v>
      </c>
      <c r="CM730">
        <v>1</v>
      </c>
      <c r="CN730" s="40">
        <v>1</v>
      </c>
      <c r="CO730" s="39"/>
    </row>
    <row r="731" spans="1:93" x14ac:dyDescent="0.25">
      <c r="A731">
        <v>7</v>
      </c>
      <c r="B731" s="21">
        <v>43655</v>
      </c>
      <c r="C731">
        <v>102</v>
      </c>
      <c r="D731">
        <v>22</v>
      </c>
      <c r="E731" t="s">
        <v>286</v>
      </c>
      <c r="F731">
        <v>3</v>
      </c>
      <c r="G731">
        <v>1</v>
      </c>
      <c r="H731">
        <v>102</v>
      </c>
      <c r="I731" t="s">
        <v>287</v>
      </c>
      <c r="L731">
        <f t="shared" si="94"/>
        <v>22</v>
      </c>
      <c r="M731" s="24">
        <v>2</v>
      </c>
      <c r="N731" s="24">
        <v>2</v>
      </c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  <c r="AI731" s="24"/>
      <c r="AJ731" s="25">
        <v>9</v>
      </c>
      <c r="AK731" s="26"/>
      <c r="AL731" s="27"/>
      <c r="AM731" s="27"/>
      <c r="AN731" s="28"/>
      <c r="AO731" s="29"/>
      <c r="AP731" s="30">
        <v>0</v>
      </c>
      <c r="AQ731" s="27">
        <v>6</v>
      </c>
      <c r="AR731" s="31">
        <v>1</v>
      </c>
      <c r="AS731" s="29">
        <v>5</v>
      </c>
      <c r="AT731" s="30">
        <v>5</v>
      </c>
      <c r="AU731" s="25"/>
      <c r="AV731" s="27"/>
      <c r="AW731" s="31"/>
      <c r="AX731" s="29"/>
      <c r="AY731" s="32"/>
      <c r="AZ731" s="25"/>
      <c r="BA731" s="33"/>
      <c r="BB731" s="31"/>
      <c r="BC731" s="31"/>
      <c r="BD731" s="34"/>
      <c r="BE731" s="26"/>
      <c r="BF731" s="26"/>
      <c r="BG731" s="26"/>
      <c r="BH731" s="27"/>
      <c r="BI731" s="27"/>
      <c r="BJ731" s="28"/>
      <c r="BK731" s="32"/>
      <c r="BL731" s="32"/>
      <c r="BM731" s="35"/>
      <c r="BN731" s="29">
        <v>2</v>
      </c>
      <c r="BO731" s="25"/>
      <c r="BP731" s="36"/>
      <c r="BQ731" s="36"/>
      <c r="BR731" s="37">
        <v>37</v>
      </c>
      <c r="BS731" s="24"/>
      <c r="BT731" s="24"/>
      <c r="BU731" s="40" t="s">
        <v>201</v>
      </c>
      <c r="BV731" s="24" t="s">
        <v>202</v>
      </c>
      <c r="BW731" s="24"/>
      <c r="BX731" s="24"/>
      <c r="BY731" s="24"/>
      <c r="BZ731" s="39" t="s">
        <v>89</v>
      </c>
      <c r="CA731" s="40" t="s">
        <v>203</v>
      </c>
      <c r="CB731" s="40">
        <v>25</v>
      </c>
      <c r="CC731" s="40"/>
      <c r="CD731" s="40"/>
      <c r="CE731" s="40" t="s">
        <v>203</v>
      </c>
      <c r="CF731" s="40"/>
      <c r="CG731" s="40"/>
      <c r="CH731" s="40"/>
      <c r="CI731" s="24"/>
      <c r="CJ731" s="24" t="s">
        <v>203</v>
      </c>
      <c r="CM731">
        <v>1</v>
      </c>
      <c r="CN731" s="40">
        <v>1</v>
      </c>
      <c r="CO731" s="39"/>
    </row>
    <row r="732" spans="1:93" x14ac:dyDescent="0.25">
      <c r="A732">
        <v>11</v>
      </c>
      <c r="B732" s="21">
        <v>43655</v>
      </c>
      <c r="C732">
        <v>102</v>
      </c>
      <c r="D732">
        <v>75</v>
      </c>
      <c r="E732" t="s">
        <v>286</v>
      </c>
      <c r="F732">
        <v>3</v>
      </c>
      <c r="G732">
        <v>1</v>
      </c>
      <c r="H732">
        <v>102</v>
      </c>
      <c r="I732" t="s">
        <v>287</v>
      </c>
      <c r="L732">
        <f t="shared" si="94"/>
        <v>75</v>
      </c>
      <c r="M732" s="24">
        <v>7</v>
      </c>
      <c r="N732" s="24">
        <v>5</v>
      </c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  <c r="AH732" s="24"/>
      <c r="AI732" s="24"/>
      <c r="AJ732" s="25">
        <v>9</v>
      </c>
      <c r="AK732" s="26"/>
      <c r="AL732" s="27"/>
      <c r="AM732" s="27"/>
      <c r="AN732" s="28"/>
      <c r="AO732" s="29"/>
      <c r="AP732" s="30">
        <v>0</v>
      </c>
      <c r="AQ732" s="27">
        <v>6</v>
      </c>
      <c r="AR732" s="31">
        <v>1</v>
      </c>
      <c r="AS732" s="29">
        <v>5</v>
      </c>
      <c r="AT732" s="30">
        <v>5</v>
      </c>
      <c r="AU732" s="25"/>
      <c r="AV732" s="27"/>
      <c r="AW732" s="31"/>
      <c r="AX732" s="29"/>
      <c r="AY732" s="32"/>
      <c r="AZ732" s="25"/>
      <c r="BA732" s="33"/>
      <c r="BB732" s="31"/>
      <c r="BC732" s="31"/>
      <c r="BD732" s="34"/>
      <c r="BE732" s="26"/>
      <c r="BF732" s="26"/>
      <c r="BG732" s="26"/>
      <c r="BH732" s="27"/>
      <c r="BI732" s="27"/>
      <c r="BJ732" s="28"/>
      <c r="BK732" s="32"/>
      <c r="BL732" s="32"/>
      <c r="BM732" s="35"/>
      <c r="BN732" s="29">
        <v>2</v>
      </c>
      <c r="BO732" s="25"/>
      <c r="BP732" s="36"/>
      <c r="BQ732" s="36"/>
      <c r="BR732" s="37">
        <v>37</v>
      </c>
      <c r="BS732" s="24"/>
      <c r="BT732" s="24"/>
      <c r="BU732" s="40" t="s">
        <v>201</v>
      </c>
      <c r="BV732" s="24" t="s">
        <v>202</v>
      </c>
      <c r="BW732" s="24"/>
      <c r="BX732" s="24"/>
      <c r="BY732" s="24"/>
      <c r="BZ732" s="39" t="s">
        <v>89</v>
      </c>
      <c r="CA732" s="40" t="s">
        <v>203</v>
      </c>
      <c r="CB732" s="40">
        <v>25</v>
      </c>
      <c r="CC732" s="40"/>
      <c r="CD732" s="40"/>
      <c r="CE732" s="40" t="s">
        <v>203</v>
      </c>
      <c r="CF732" s="40"/>
      <c r="CG732" s="40"/>
      <c r="CH732" s="40"/>
      <c r="CI732" s="24"/>
      <c r="CJ732" s="24" t="s">
        <v>203</v>
      </c>
      <c r="CM732">
        <v>1</v>
      </c>
      <c r="CN732" s="40">
        <v>1</v>
      </c>
      <c r="CO732" s="39"/>
    </row>
    <row r="733" spans="1:93" x14ac:dyDescent="0.25">
      <c r="A733">
        <v>301</v>
      </c>
      <c r="B733" s="21">
        <v>43669</v>
      </c>
      <c r="C733">
        <v>191</v>
      </c>
      <c r="D733">
        <v>8</v>
      </c>
      <c r="E733" t="s">
        <v>353</v>
      </c>
      <c r="F733">
        <v>3</v>
      </c>
      <c r="G733">
        <v>2</v>
      </c>
      <c r="H733">
        <v>191</v>
      </c>
      <c r="I733" t="s">
        <v>389</v>
      </c>
      <c r="J733" s="22">
        <f>COUNTIF($C$184:C754,C733)</f>
        <v>1</v>
      </c>
      <c r="K733" s="23">
        <v>1</v>
      </c>
      <c r="L733">
        <f t="shared" si="94"/>
        <v>8</v>
      </c>
      <c r="M733" s="24">
        <v>0</v>
      </c>
      <c r="N733" s="24">
        <v>8</v>
      </c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  <c r="AH733" s="24"/>
      <c r="AI733" s="24"/>
      <c r="AJ733" s="25">
        <v>1</v>
      </c>
      <c r="AK733" s="26">
        <v>1</v>
      </c>
      <c r="AL733" s="27">
        <v>0</v>
      </c>
      <c r="AM733" s="27">
        <v>7</v>
      </c>
      <c r="AN733" s="28">
        <f>--_xlfn.CONCAT(AL733:AM733)</f>
        <v>7</v>
      </c>
      <c r="AO733" s="29">
        <v>3</v>
      </c>
      <c r="AP733" s="30">
        <v>1</v>
      </c>
      <c r="AQ733" s="27">
        <v>4</v>
      </c>
      <c r="AR733" s="31">
        <v>1</v>
      </c>
      <c r="AS733" s="29">
        <v>2</v>
      </c>
      <c r="AT733" s="30">
        <v>3</v>
      </c>
      <c r="AU733" s="25"/>
      <c r="AV733" s="27"/>
      <c r="AW733" s="31"/>
      <c r="AX733" s="29"/>
      <c r="AY733" s="32"/>
      <c r="AZ733" s="25"/>
      <c r="BA733" s="33"/>
      <c r="BB733" s="31"/>
      <c r="BC733" s="31"/>
      <c r="BD733" s="34"/>
      <c r="BE733" s="26"/>
      <c r="BF733" s="26"/>
      <c r="BG733" s="26"/>
      <c r="BH733" s="27"/>
      <c r="BI733" s="27"/>
      <c r="BJ733" s="28"/>
      <c r="BK733" s="32"/>
      <c r="BL733" s="32"/>
      <c r="BM733" s="35"/>
      <c r="BN733" s="29">
        <v>2</v>
      </c>
      <c r="BO733" s="25"/>
      <c r="BP733" s="36"/>
      <c r="BQ733" s="36"/>
      <c r="BR733" s="59">
        <v>35</v>
      </c>
      <c r="BS733" s="27">
        <v>14</v>
      </c>
      <c r="BT733" s="24"/>
      <c r="BU733" t="s">
        <v>113</v>
      </c>
      <c r="BV733" s="24" t="s">
        <v>114</v>
      </c>
      <c r="BW733" s="24"/>
      <c r="BX733" s="24"/>
      <c r="BY733" s="24"/>
      <c r="BZ733" s="39" t="s">
        <v>89</v>
      </c>
      <c r="CA733" s="40" t="s">
        <v>115</v>
      </c>
      <c r="CB733" s="40">
        <v>20</v>
      </c>
      <c r="CC733" s="40"/>
      <c r="CD733" s="40"/>
      <c r="CE733" s="40" t="s">
        <v>115</v>
      </c>
      <c r="CF733" s="40"/>
      <c r="CG733" s="40">
        <v>43</v>
      </c>
      <c r="CH733" s="40">
        <v>0</v>
      </c>
      <c r="CM733">
        <v>2</v>
      </c>
      <c r="CN733" s="40">
        <v>2</v>
      </c>
    </row>
    <row r="734" spans="1:93" x14ac:dyDescent="0.25">
      <c r="A734">
        <v>326</v>
      </c>
      <c r="B734" s="21">
        <v>43669</v>
      </c>
      <c r="C734">
        <v>196</v>
      </c>
      <c r="D734">
        <v>4</v>
      </c>
      <c r="E734" t="s">
        <v>353</v>
      </c>
      <c r="F734">
        <v>3</v>
      </c>
      <c r="G734">
        <v>2</v>
      </c>
      <c r="H734">
        <v>196</v>
      </c>
      <c r="I734" t="s">
        <v>390</v>
      </c>
      <c r="L734">
        <f>--_xlfn.CONCAT(M734:P734)</f>
        <v>4</v>
      </c>
      <c r="M734" s="24">
        <v>0</v>
      </c>
      <c r="N734" s="24">
        <v>4</v>
      </c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  <c r="AH734" s="24"/>
      <c r="AI734" s="24"/>
      <c r="AJ734" s="25"/>
      <c r="AK734" s="26"/>
      <c r="AL734" s="27"/>
      <c r="AM734" s="27"/>
      <c r="AN734" s="28"/>
      <c r="AO734" s="29"/>
      <c r="AP734" s="30"/>
      <c r="AQ734" s="27"/>
      <c r="AR734" s="31"/>
      <c r="AS734" s="29"/>
      <c r="AT734" s="30"/>
      <c r="AU734" s="25"/>
      <c r="AV734" s="27"/>
      <c r="AW734" s="31"/>
      <c r="AX734" s="29"/>
      <c r="AY734" s="32"/>
      <c r="AZ734" s="25"/>
      <c r="BA734" s="33"/>
      <c r="BB734" s="31"/>
      <c r="BC734" s="31"/>
      <c r="BD734" s="34"/>
      <c r="BE734" s="26"/>
      <c r="BF734" s="26"/>
      <c r="BG734" s="26"/>
      <c r="BH734" s="27"/>
      <c r="BI734" s="27"/>
      <c r="BJ734" s="28"/>
      <c r="BK734" s="32"/>
      <c r="BL734" s="32"/>
      <c r="BM734" s="35"/>
      <c r="BN734" s="29"/>
      <c r="BO734" s="25"/>
      <c r="BP734" s="36"/>
      <c r="BQ734" s="36"/>
      <c r="BR734" s="37">
        <v>42</v>
      </c>
      <c r="BS734" s="24"/>
      <c r="BT734" s="24"/>
      <c r="BU734" t="s">
        <v>223</v>
      </c>
      <c r="BV734" s="24" t="s">
        <v>224</v>
      </c>
      <c r="BW734" s="24"/>
      <c r="BX734" s="24"/>
      <c r="BY734" s="24"/>
      <c r="BZ734" s="24" t="s">
        <v>104</v>
      </c>
      <c r="CA734" s="40" t="s">
        <v>104</v>
      </c>
      <c r="CB734" s="40">
        <v>28</v>
      </c>
      <c r="CC734" s="40"/>
      <c r="CD734" s="40"/>
      <c r="CE734" s="40" t="s">
        <v>104</v>
      </c>
      <c r="CF734" s="40"/>
      <c r="CG734" s="40"/>
      <c r="CH734" s="40"/>
      <c r="CI734" s="24"/>
      <c r="CJ734" s="24"/>
      <c r="CM734">
        <v>2</v>
      </c>
      <c r="CN734" s="40">
        <v>2</v>
      </c>
    </row>
    <row r="735" spans="1:93" x14ac:dyDescent="0.25">
      <c r="A735">
        <v>297</v>
      </c>
      <c r="B735" s="21">
        <v>43669</v>
      </c>
      <c r="C735">
        <v>186</v>
      </c>
      <c r="D735">
        <v>3</v>
      </c>
      <c r="E735" t="s">
        <v>353</v>
      </c>
      <c r="F735">
        <v>3</v>
      </c>
      <c r="G735">
        <v>2</v>
      </c>
      <c r="H735">
        <v>186</v>
      </c>
      <c r="I735" t="s">
        <v>391</v>
      </c>
      <c r="J735" s="22">
        <f>COUNTIF($C$21:C867,C735)</f>
        <v>2</v>
      </c>
      <c r="K735" s="23">
        <v>1</v>
      </c>
      <c r="L735">
        <f t="shared" ref="L735:L749" si="95">--_xlfn.CONCAT(M735:O735)</f>
        <v>3</v>
      </c>
      <c r="M735" s="24">
        <v>0</v>
      </c>
      <c r="N735" s="24">
        <v>3</v>
      </c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  <c r="AH735" s="24"/>
      <c r="AI735" s="24"/>
      <c r="AJ735" s="25">
        <v>1</v>
      </c>
      <c r="AK735" s="26"/>
      <c r="AL735" s="27">
        <v>0</v>
      </c>
      <c r="AM735" s="27">
        <v>7</v>
      </c>
      <c r="AN735" s="28">
        <f>--_xlfn.CONCAT(AL735:AM735)</f>
        <v>7</v>
      </c>
      <c r="AO735" s="29">
        <v>3</v>
      </c>
      <c r="AP735" s="30">
        <v>1</v>
      </c>
      <c r="AQ735" s="27">
        <v>6</v>
      </c>
      <c r="AR735" s="31">
        <v>1</v>
      </c>
      <c r="AS735" s="29">
        <v>2</v>
      </c>
      <c r="AT735" s="30">
        <v>2</v>
      </c>
      <c r="AU735" s="25"/>
      <c r="AV735" s="27"/>
      <c r="AW735" s="31"/>
      <c r="AX735" s="29"/>
      <c r="AY735" s="32"/>
      <c r="AZ735" s="25"/>
      <c r="BA735" s="33"/>
      <c r="BB735" s="31"/>
      <c r="BC735" s="31"/>
      <c r="BD735" s="34"/>
      <c r="BE735" s="26"/>
      <c r="BF735" s="26"/>
      <c r="BG735" s="26"/>
      <c r="BH735" s="27"/>
      <c r="BI735" s="27"/>
      <c r="BJ735" s="28"/>
      <c r="BK735" s="32"/>
      <c r="BL735" s="32"/>
      <c r="BM735" s="35"/>
      <c r="BN735" s="29"/>
      <c r="BO735" s="25"/>
      <c r="BP735" s="36"/>
      <c r="BQ735" s="36"/>
      <c r="BR735" s="59">
        <v>35</v>
      </c>
      <c r="BS735" s="27">
        <v>14</v>
      </c>
      <c r="BT735" s="24"/>
      <c r="BU735" t="s">
        <v>113</v>
      </c>
      <c r="BV735" s="24" t="s">
        <v>114</v>
      </c>
      <c r="BW735" s="24"/>
      <c r="BX735" s="24"/>
      <c r="BY735" s="24"/>
      <c r="BZ735" s="39" t="s">
        <v>89</v>
      </c>
      <c r="CA735" s="40" t="s">
        <v>115</v>
      </c>
      <c r="CB735" s="40">
        <v>20</v>
      </c>
      <c r="CC735" s="40"/>
      <c r="CD735" s="40"/>
      <c r="CE735" s="40" t="s">
        <v>115</v>
      </c>
      <c r="CF735" s="40"/>
      <c r="CG735" s="40">
        <v>43</v>
      </c>
      <c r="CH735" s="40">
        <v>0</v>
      </c>
      <c r="CL735" s="40"/>
      <c r="CM735">
        <v>2</v>
      </c>
      <c r="CN735" s="40">
        <v>2</v>
      </c>
    </row>
    <row r="736" spans="1:93" x14ac:dyDescent="0.25">
      <c r="A736">
        <v>296</v>
      </c>
      <c r="B736" s="21">
        <v>43669</v>
      </c>
      <c r="C736">
        <v>186</v>
      </c>
      <c r="D736">
        <v>11</v>
      </c>
      <c r="E736" t="s">
        <v>353</v>
      </c>
      <c r="F736">
        <v>3</v>
      </c>
      <c r="G736">
        <v>2</v>
      </c>
      <c r="H736">
        <v>186</v>
      </c>
      <c r="I736" t="s">
        <v>391</v>
      </c>
      <c r="J736" s="22">
        <f>COUNTIF($C$90:C770,C736)</f>
        <v>2</v>
      </c>
      <c r="K736" s="23">
        <v>1</v>
      </c>
      <c r="L736">
        <f t="shared" si="95"/>
        <v>11</v>
      </c>
      <c r="M736" s="24">
        <v>1</v>
      </c>
      <c r="N736" s="24">
        <v>1</v>
      </c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  <c r="AH736" s="24"/>
      <c r="AI736" s="24"/>
      <c r="AJ736" s="25">
        <v>3</v>
      </c>
      <c r="AK736" s="26"/>
      <c r="AL736" s="27"/>
      <c r="AM736" s="27"/>
      <c r="AN736" s="28"/>
      <c r="AO736" s="29" t="s">
        <v>217</v>
      </c>
      <c r="AP736" s="30">
        <v>1</v>
      </c>
      <c r="AQ736" s="27">
        <v>3</v>
      </c>
      <c r="AR736" s="31">
        <v>1</v>
      </c>
      <c r="AS736" s="29">
        <v>1</v>
      </c>
      <c r="AT736" s="30">
        <v>1</v>
      </c>
      <c r="AU736" s="25"/>
      <c r="AV736" s="27"/>
      <c r="AW736" s="31"/>
      <c r="AX736" s="29"/>
      <c r="AY736" s="32"/>
      <c r="AZ736" s="25"/>
      <c r="BA736" s="33">
        <v>4</v>
      </c>
      <c r="BB736" s="31">
        <v>0</v>
      </c>
      <c r="BC736" s="31">
        <v>3</v>
      </c>
      <c r="BD736" s="34">
        <f>--_xlfn.CONCAT(BB736:BC736)</f>
        <v>3</v>
      </c>
      <c r="BE736" s="26"/>
      <c r="BF736" s="26"/>
      <c r="BG736" s="26"/>
      <c r="BH736" s="27"/>
      <c r="BI736" s="27"/>
      <c r="BJ736" s="28"/>
      <c r="BK736" s="32"/>
      <c r="BL736" s="32"/>
      <c r="BM736" s="35"/>
      <c r="BN736" s="29"/>
      <c r="BO736" s="25"/>
      <c r="BP736" s="36"/>
      <c r="BQ736" s="36"/>
      <c r="BR736" s="57">
        <v>33</v>
      </c>
      <c r="BS736" s="38" t="s">
        <v>141</v>
      </c>
      <c r="BT736" s="38" t="s">
        <v>86</v>
      </c>
      <c r="BU736" s="40" t="s">
        <v>142</v>
      </c>
      <c r="BV736" s="39" t="s">
        <v>143</v>
      </c>
      <c r="BW736" s="51">
        <v>3</v>
      </c>
      <c r="BX736" s="51" t="s">
        <v>110</v>
      </c>
      <c r="BY736" s="58" t="s">
        <v>111</v>
      </c>
      <c r="BZ736" s="39" t="s">
        <v>129</v>
      </c>
      <c r="CA736" s="40">
        <v>13</v>
      </c>
      <c r="CB736" s="40">
        <v>13</v>
      </c>
      <c r="CC736" s="40"/>
      <c r="CD736" s="40"/>
      <c r="CE736" s="40">
        <v>13</v>
      </c>
      <c r="CF736" s="40"/>
      <c r="CG736" s="40">
        <v>37</v>
      </c>
      <c r="CH736" s="40">
        <v>17</v>
      </c>
      <c r="CI736" s="24"/>
      <c r="CM736">
        <v>2</v>
      </c>
      <c r="CN736" s="40">
        <v>2</v>
      </c>
    </row>
    <row r="737" spans="1:92" x14ac:dyDescent="0.25">
      <c r="A737">
        <v>295</v>
      </c>
      <c r="B737" s="21">
        <v>43669</v>
      </c>
      <c r="C737">
        <v>185</v>
      </c>
      <c r="D737">
        <v>4</v>
      </c>
      <c r="E737" t="s">
        <v>353</v>
      </c>
      <c r="F737">
        <v>3</v>
      </c>
      <c r="G737">
        <v>2</v>
      </c>
      <c r="H737">
        <v>185</v>
      </c>
      <c r="I737" t="s">
        <v>355</v>
      </c>
      <c r="J737" s="22">
        <f>COUNTIF($C$51:C839,C737)</f>
        <v>2</v>
      </c>
      <c r="K737" s="23">
        <v>1</v>
      </c>
      <c r="L737">
        <f t="shared" si="95"/>
        <v>4</v>
      </c>
      <c r="M737" s="24">
        <v>0</v>
      </c>
      <c r="N737" s="24">
        <v>4</v>
      </c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  <c r="AH737" s="24"/>
      <c r="AI737" s="24"/>
      <c r="AJ737" s="25">
        <v>1</v>
      </c>
      <c r="AK737" s="26"/>
      <c r="AL737" s="27">
        <v>0</v>
      </c>
      <c r="AM737" s="27">
        <v>7</v>
      </c>
      <c r="AN737" s="28">
        <f>--_xlfn.CONCAT(AL737:AM737)</f>
        <v>7</v>
      </c>
      <c r="AO737" s="29">
        <v>3</v>
      </c>
      <c r="AP737" s="30">
        <v>1</v>
      </c>
      <c r="AQ737" s="27">
        <v>7</v>
      </c>
      <c r="AR737" s="31">
        <v>1</v>
      </c>
      <c r="AS737" s="29">
        <v>1</v>
      </c>
      <c r="AT737" s="30">
        <v>1</v>
      </c>
      <c r="AU737" s="25"/>
      <c r="AV737" s="27"/>
      <c r="AW737" s="31"/>
      <c r="AX737" s="29"/>
      <c r="AY737" s="32"/>
      <c r="AZ737" s="25"/>
      <c r="BA737" s="33"/>
      <c r="BB737" s="31"/>
      <c r="BC737" s="31"/>
      <c r="BD737" s="34"/>
      <c r="BE737" s="26"/>
      <c r="BF737" s="26"/>
      <c r="BG737" s="26"/>
      <c r="BH737" s="27"/>
      <c r="BI737" s="27"/>
      <c r="BJ737" s="28"/>
      <c r="BK737" s="32"/>
      <c r="BL737" s="32"/>
      <c r="BM737" s="35"/>
      <c r="BN737" s="29"/>
      <c r="BO737" s="25"/>
      <c r="BP737" s="36"/>
      <c r="BQ737" s="36"/>
      <c r="BR737" s="59">
        <v>35</v>
      </c>
      <c r="BS737" s="27">
        <v>14</v>
      </c>
      <c r="BT737" s="24"/>
      <c r="BU737" t="s">
        <v>113</v>
      </c>
      <c r="BV737" s="24" t="s">
        <v>114</v>
      </c>
      <c r="BW737" s="24"/>
      <c r="BX737" s="24"/>
      <c r="BY737" s="24"/>
      <c r="BZ737" s="39" t="s">
        <v>89</v>
      </c>
      <c r="CA737" s="40" t="s">
        <v>115</v>
      </c>
      <c r="CB737" s="40">
        <v>20</v>
      </c>
      <c r="CC737" s="40"/>
      <c r="CD737" s="40"/>
      <c r="CE737" s="40" t="s">
        <v>115</v>
      </c>
      <c r="CF737" s="40"/>
      <c r="CG737" s="40">
        <v>43</v>
      </c>
      <c r="CH737" s="40">
        <v>0</v>
      </c>
      <c r="CM737">
        <v>2</v>
      </c>
      <c r="CN737" s="40">
        <v>2</v>
      </c>
    </row>
    <row r="738" spans="1:92" x14ac:dyDescent="0.25">
      <c r="A738">
        <v>300</v>
      </c>
      <c r="B738" s="21">
        <v>43669</v>
      </c>
      <c r="C738">
        <v>188</v>
      </c>
      <c r="D738">
        <v>6</v>
      </c>
      <c r="E738" t="s">
        <v>353</v>
      </c>
      <c r="F738">
        <v>3</v>
      </c>
      <c r="G738">
        <v>2</v>
      </c>
      <c r="H738">
        <v>188</v>
      </c>
      <c r="I738" t="s">
        <v>361</v>
      </c>
      <c r="J738" s="22">
        <f>COUNTIF($C$129:C754,C738)</f>
        <v>3</v>
      </c>
      <c r="K738" s="23">
        <v>1</v>
      </c>
      <c r="L738">
        <f t="shared" si="95"/>
        <v>6</v>
      </c>
      <c r="M738" s="24">
        <v>0</v>
      </c>
      <c r="N738" s="24">
        <v>6</v>
      </c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  <c r="AH738" s="24"/>
      <c r="AI738" s="24"/>
      <c r="AJ738" s="25">
        <v>3</v>
      </c>
      <c r="AK738" s="26">
        <v>7</v>
      </c>
      <c r="AL738" s="27"/>
      <c r="AM738" s="27"/>
      <c r="AN738" s="28"/>
      <c r="AO738" s="29"/>
      <c r="AP738" s="30">
        <v>1</v>
      </c>
      <c r="AQ738" s="27">
        <v>2</v>
      </c>
      <c r="AR738" s="31">
        <v>1</v>
      </c>
      <c r="AS738" s="29">
        <v>6</v>
      </c>
      <c r="AT738" s="30">
        <v>3</v>
      </c>
      <c r="AU738" s="25"/>
      <c r="AV738" s="27"/>
      <c r="AW738" s="31"/>
      <c r="AX738" s="29"/>
      <c r="AY738" s="32"/>
      <c r="AZ738" s="25"/>
      <c r="BA738" s="33"/>
      <c r="BB738" s="31"/>
      <c r="BC738" s="31"/>
      <c r="BD738" s="34"/>
      <c r="BE738" s="26"/>
      <c r="BF738" s="26"/>
      <c r="BG738" s="26"/>
      <c r="BH738" s="27"/>
      <c r="BI738" s="27"/>
      <c r="BJ738" s="28"/>
      <c r="BK738" s="32"/>
      <c r="BL738" s="32"/>
      <c r="BM738" s="35"/>
      <c r="BN738" s="29">
        <v>2</v>
      </c>
      <c r="BO738" s="25"/>
      <c r="BP738" s="36"/>
      <c r="BQ738" s="36"/>
      <c r="BR738" s="57">
        <v>33</v>
      </c>
      <c r="BS738" s="38" t="s">
        <v>141</v>
      </c>
      <c r="BT738" s="38" t="s">
        <v>86</v>
      </c>
      <c r="BU738" s="40" t="s">
        <v>142</v>
      </c>
      <c r="BV738" s="39" t="s">
        <v>143</v>
      </c>
      <c r="BW738" s="39"/>
      <c r="BX738" s="39"/>
      <c r="BY738" s="39"/>
      <c r="BZ738" s="39" t="s">
        <v>89</v>
      </c>
      <c r="CA738" s="40" t="s">
        <v>144</v>
      </c>
      <c r="CB738" s="40">
        <v>19</v>
      </c>
      <c r="CC738" s="40"/>
      <c r="CD738" s="40"/>
      <c r="CE738" s="40" t="s">
        <v>144</v>
      </c>
      <c r="CF738" s="40"/>
      <c r="CG738" s="40">
        <v>42</v>
      </c>
      <c r="CH738" s="40">
        <v>0</v>
      </c>
      <c r="CI738" s="24"/>
      <c r="CM738">
        <v>2</v>
      </c>
      <c r="CN738" s="40">
        <v>2</v>
      </c>
    </row>
    <row r="739" spans="1:92" x14ac:dyDescent="0.25">
      <c r="A739">
        <v>298</v>
      </c>
      <c r="B739" s="21">
        <v>43669</v>
      </c>
      <c r="C739">
        <v>188</v>
      </c>
      <c r="D739">
        <v>2</v>
      </c>
      <c r="E739" t="s">
        <v>353</v>
      </c>
      <c r="F739">
        <v>3</v>
      </c>
      <c r="G739">
        <v>2</v>
      </c>
      <c r="I739" t="s">
        <v>361</v>
      </c>
      <c r="J739" s="22">
        <f>COUNTIF($C$10:C882,C739)</f>
        <v>3</v>
      </c>
      <c r="K739" s="23"/>
      <c r="L739">
        <f t="shared" si="95"/>
        <v>2</v>
      </c>
      <c r="M739" s="24">
        <v>0</v>
      </c>
      <c r="N739" s="24">
        <v>2</v>
      </c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  <c r="AI739" s="24"/>
      <c r="AJ739" s="25">
        <v>1</v>
      </c>
      <c r="AK739" s="26"/>
      <c r="AL739" s="27">
        <v>0</v>
      </c>
      <c r="AM739" s="27">
        <v>7</v>
      </c>
      <c r="AN739" s="28">
        <f>--_xlfn.CONCAT(AL739:AM739)</f>
        <v>7</v>
      </c>
      <c r="AO739" s="29">
        <v>3</v>
      </c>
      <c r="AP739" s="30">
        <v>1</v>
      </c>
      <c r="AQ739" s="27">
        <v>4</v>
      </c>
      <c r="AR739" s="31">
        <v>1</v>
      </c>
      <c r="AS739" s="29">
        <v>1</v>
      </c>
      <c r="AT739" s="30">
        <v>2</v>
      </c>
      <c r="AU739" s="25"/>
      <c r="AV739" s="27"/>
      <c r="AW739" s="31"/>
      <c r="AX739" s="29"/>
      <c r="AY739" s="32"/>
      <c r="AZ739" s="25"/>
      <c r="BA739" s="33"/>
      <c r="BB739" s="31"/>
      <c r="BC739" s="31"/>
      <c r="BD739" s="34"/>
      <c r="BE739" s="26"/>
      <c r="BF739" s="26"/>
      <c r="BG739" s="26"/>
      <c r="BH739" s="27"/>
      <c r="BI739" s="27"/>
      <c r="BJ739" s="28"/>
      <c r="BK739" s="32"/>
      <c r="BL739" s="32"/>
      <c r="BM739" s="35"/>
      <c r="BN739" s="29">
        <v>2</v>
      </c>
      <c r="BO739" s="25"/>
      <c r="BP739" s="36"/>
      <c r="BQ739" s="36"/>
      <c r="BR739" s="59">
        <v>35</v>
      </c>
      <c r="BS739" s="27">
        <v>14</v>
      </c>
      <c r="BT739" s="24"/>
      <c r="BU739" t="s">
        <v>113</v>
      </c>
      <c r="BV739" s="24" t="s">
        <v>114</v>
      </c>
      <c r="BW739" s="24"/>
      <c r="BX739" s="24"/>
      <c r="BY739" s="24"/>
      <c r="BZ739" s="39" t="s">
        <v>89</v>
      </c>
      <c r="CA739" s="40" t="s">
        <v>115</v>
      </c>
      <c r="CB739" s="40">
        <v>20</v>
      </c>
      <c r="CC739" s="40"/>
      <c r="CD739" s="40"/>
      <c r="CE739" s="40" t="s">
        <v>115</v>
      </c>
      <c r="CF739" s="40"/>
      <c r="CG739" s="40">
        <v>43</v>
      </c>
      <c r="CH739" s="40">
        <v>0</v>
      </c>
      <c r="CM739">
        <v>2</v>
      </c>
      <c r="CN739" s="40">
        <v>2</v>
      </c>
    </row>
    <row r="740" spans="1:92" x14ac:dyDescent="0.25">
      <c r="A740">
        <v>302</v>
      </c>
      <c r="B740" s="21">
        <v>43669</v>
      </c>
      <c r="C740">
        <v>192</v>
      </c>
      <c r="D740">
        <v>6</v>
      </c>
      <c r="E740" t="s">
        <v>353</v>
      </c>
      <c r="F740">
        <v>3</v>
      </c>
      <c r="G740">
        <v>2</v>
      </c>
      <c r="H740">
        <v>192</v>
      </c>
      <c r="I740" t="s">
        <v>392</v>
      </c>
      <c r="J740" s="22">
        <f>COUNTIF($C$131:C754,C740)</f>
        <v>1</v>
      </c>
      <c r="K740" s="23">
        <v>1</v>
      </c>
      <c r="L740">
        <f t="shared" si="95"/>
        <v>6</v>
      </c>
      <c r="M740" s="24">
        <v>0</v>
      </c>
      <c r="N740" s="24">
        <v>6</v>
      </c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  <c r="AH740" s="24"/>
      <c r="AI740" s="24"/>
      <c r="AJ740" s="25">
        <v>3</v>
      </c>
      <c r="AK740" s="26"/>
      <c r="AL740" s="27"/>
      <c r="AM740" s="27"/>
      <c r="AN740" s="28"/>
      <c r="AO740" s="29"/>
      <c r="AP740" s="30">
        <v>1</v>
      </c>
      <c r="AQ740" s="27">
        <v>2</v>
      </c>
      <c r="AR740" s="31">
        <v>1</v>
      </c>
      <c r="AS740" s="29">
        <v>3</v>
      </c>
      <c r="AT740" s="30">
        <v>1</v>
      </c>
      <c r="AU740" s="25"/>
      <c r="AV740" s="27"/>
      <c r="AW740" s="31"/>
      <c r="AX740" s="29"/>
      <c r="AY740" s="32"/>
      <c r="AZ740" s="25"/>
      <c r="BA740" s="33">
        <v>3</v>
      </c>
      <c r="BB740" s="31">
        <v>0</v>
      </c>
      <c r="BC740" s="31">
        <v>8</v>
      </c>
      <c r="BD740" s="34">
        <f>--_xlfn.CONCAT(BB740:BC740)</f>
        <v>8</v>
      </c>
      <c r="BE740" s="26"/>
      <c r="BF740" s="26"/>
      <c r="BG740" s="26"/>
      <c r="BH740" s="27"/>
      <c r="BI740" s="27"/>
      <c r="BJ740" s="28"/>
      <c r="BK740" s="32"/>
      <c r="BL740" s="32"/>
      <c r="BM740" s="35"/>
      <c r="BN740" s="29">
        <v>2</v>
      </c>
      <c r="BO740" s="25"/>
      <c r="BP740" s="36"/>
      <c r="BQ740" s="36"/>
      <c r="BR740" s="57">
        <v>34</v>
      </c>
      <c r="BS740" s="38" t="s">
        <v>238</v>
      </c>
      <c r="BT740" s="38" t="s">
        <v>60</v>
      </c>
      <c r="BU740" s="40" t="s">
        <v>239</v>
      </c>
      <c r="BV740" s="39" t="s">
        <v>240</v>
      </c>
      <c r="BW740" s="51">
        <v>8</v>
      </c>
      <c r="BX740" s="51" t="s">
        <v>110</v>
      </c>
      <c r="BY740" s="58" t="s">
        <v>111</v>
      </c>
      <c r="BZ740" s="39" t="s">
        <v>129</v>
      </c>
      <c r="CA740" s="40">
        <v>13</v>
      </c>
      <c r="CB740" s="40">
        <v>13</v>
      </c>
      <c r="CC740" s="40"/>
      <c r="CD740" s="40"/>
      <c r="CE740" s="40">
        <v>13</v>
      </c>
      <c r="CF740" s="40"/>
      <c r="CG740" s="40">
        <v>37</v>
      </c>
      <c r="CH740" s="40">
        <v>17</v>
      </c>
      <c r="CI740" s="24"/>
      <c r="CM740">
        <v>2</v>
      </c>
      <c r="CN740" s="40">
        <v>2</v>
      </c>
    </row>
    <row r="741" spans="1:92" x14ac:dyDescent="0.25">
      <c r="A741">
        <v>306</v>
      </c>
      <c r="B741" s="21">
        <v>43669</v>
      </c>
      <c r="C741">
        <v>195</v>
      </c>
      <c r="D741">
        <v>113</v>
      </c>
      <c r="E741" t="s">
        <v>353</v>
      </c>
      <c r="F741">
        <v>3</v>
      </c>
      <c r="G741">
        <v>2</v>
      </c>
      <c r="I741" t="s">
        <v>354</v>
      </c>
      <c r="J741" s="22">
        <f>COUNTIF($A$14:C754,C741)</f>
        <v>23</v>
      </c>
      <c r="K741" s="23"/>
      <c r="L741">
        <f t="shared" si="95"/>
        <v>113</v>
      </c>
      <c r="M741" s="24">
        <v>1</v>
      </c>
      <c r="N741" s="24">
        <v>1</v>
      </c>
      <c r="O741" s="24">
        <v>3</v>
      </c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  <c r="AI741" s="24"/>
      <c r="AJ741" s="25">
        <v>5</v>
      </c>
      <c r="AK741" s="26"/>
      <c r="AL741" s="27"/>
      <c r="AM741" s="27"/>
      <c r="AN741" s="28"/>
      <c r="AO741" s="29"/>
      <c r="AP741" s="30">
        <v>1</v>
      </c>
      <c r="AQ741" s="27">
        <v>4</v>
      </c>
      <c r="AR741" s="31">
        <v>1</v>
      </c>
      <c r="AS741" s="29">
        <v>3</v>
      </c>
      <c r="AT741" s="30">
        <v>3</v>
      </c>
      <c r="AU741" s="25"/>
      <c r="AV741" s="27"/>
      <c r="AW741" s="31"/>
      <c r="AX741" s="29"/>
      <c r="AY741" s="32"/>
      <c r="AZ741" s="25"/>
      <c r="BA741" s="33"/>
      <c r="BB741" s="31"/>
      <c r="BC741" s="31"/>
      <c r="BD741" s="34"/>
      <c r="BE741" s="26"/>
      <c r="BF741" s="26"/>
      <c r="BG741" s="26"/>
      <c r="BH741" s="27"/>
      <c r="BI741" s="27"/>
      <c r="BJ741" s="28"/>
      <c r="BK741" s="32"/>
      <c r="BL741" s="32"/>
      <c r="BM741" s="35"/>
      <c r="BN741" s="29">
        <v>2</v>
      </c>
      <c r="BO741" s="25"/>
      <c r="BP741" s="36"/>
      <c r="BQ741" s="36"/>
      <c r="BR741" s="57">
        <v>31</v>
      </c>
      <c r="BS741" s="38">
        <v>1</v>
      </c>
      <c r="BT741" s="38" t="s">
        <v>54</v>
      </c>
      <c r="BU741" s="40" t="s">
        <v>165</v>
      </c>
      <c r="BV741" s="24" t="s">
        <v>166</v>
      </c>
      <c r="BW741" s="24"/>
      <c r="BX741" s="24"/>
      <c r="BY741" s="24"/>
      <c r="BZ741" s="39" t="s">
        <v>57</v>
      </c>
      <c r="CA741" s="40">
        <v>5</v>
      </c>
      <c r="CB741" s="40">
        <v>5</v>
      </c>
      <c r="CC741" s="40"/>
      <c r="CD741" s="40"/>
      <c r="CE741" s="40">
        <v>5</v>
      </c>
      <c r="CF741" s="40"/>
      <c r="CG741" s="40">
        <v>34</v>
      </c>
      <c r="CH741" s="40">
        <v>13</v>
      </c>
      <c r="CI741" s="24"/>
      <c r="CL741" s="24"/>
      <c r="CM741">
        <v>2</v>
      </c>
      <c r="CN741" s="40">
        <v>1</v>
      </c>
    </row>
    <row r="742" spans="1:92" x14ac:dyDescent="0.25">
      <c r="A742">
        <v>309</v>
      </c>
      <c r="B742" s="21">
        <v>43669</v>
      </c>
      <c r="C742">
        <v>195</v>
      </c>
      <c r="D742">
        <v>137</v>
      </c>
      <c r="E742" t="s">
        <v>353</v>
      </c>
      <c r="F742">
        <v>3</v>
      </c>
      <c r="G742">
        <v>2</v>
      </c>
      <c r="H742">
        <v>195</v>
      </c>
      <c r="I742" t="s">
        <v>354</v>
      </c>
      <c r="J742" s="22">
        <f>COUNTIF($A$15:C754,C742)</f>
        <v>23</v>
      </c>
      <c r="K742" s="23">
        <v>5</v>
      </c>
      <c r="L742">
        <f t="shared" si="95"/>
        <v>137</v>
      </c>
      <c r="M742" s="24">
        <v>1</v>
      </c>
      <c r="N742" s="24">
        <v>3</v>
      </c>
      <c r="O742" s="24">
        <v>7</v>
      </c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  <c r="AH742" s="24"/>
      <c r="AI742" s="24"/>
      <c r="AJ742" s="25">
        <v>5</v>
      </c>
      <c r="AK742" s="26" t="s">
        <v>217</v>
      </c>
      <c r="AL742" s="27"/>
      <c r="AM742" s="27"/>
      <c r="AN742" s="28"/>
      <c r="AO742" s="29"/>
      <c r="AP742" s="30">
        <v>1</v>
      </c>
      <c r="AQ742" s="27">
        <v>4</v>
      </c>
      <c r="AR742" s="31">
        <v>1</v>
      </c>
      <c r="AS742" s="29">
        <v>6</v>
      </c>
      <c r="AT742" s="30">
        <v>6</v>
      </c>
      <c r="AU742" s="25"/>
      <c r="AV742" s="27"/>
      <c r="AW742" s="31"/>
      <c r="AX742" s="29"/>
      <c r="AY742" s="32"/>
      <c r="AZ742" s="25"/>
      <c r="BA742" s="33"/>
      <c r="BB742" s="31"/>
      <c r="BC742" s="31"/>
      <c r="BD742" s="34"/>
      <c r="BE742" s="26"/>
      <c r="BF742" s="26"/>
      <c r="BG742" s="26"/>
      <c r="BH742" s="27"/>
      <c r="BI742" s="27"/>
      <c r="BJ742" s="28"/>
      <c r="BK742" s="32"/>
      <c r="BL742" s="32"/>
      <c r="BM742" s="35"/>
      <c r="BN742" s="29">
        <v>2</v>
      </c>
      <c r="BO742" s="25"/>
      <c r="BP742" s="36"/>
      <c r="BQ742" s="36"/>
      <c r="BR742" s="48">
        <v>31</v>
      </c>
      <c r="BS742" s="38">
        <v>1</v>
      </c>
      <c r="BT742" s="38" t="s">
        <v>54</v>
      </c>
      <c r="BU742" s="40" t="s">
        <v>165</v>
      </c>
      <c r="BV742" s="24" t="s">
        <v>166</v>
      </c>
      <c r="BW742" s="24"/>
      <c r="BX742" s="24"/>
      <c r="BY742" s="24"/>
      <c r="BZ742" s="39" t="s">
        <v>57</v>
      </c>
      <c r="CA742" s="40">
        <v>5</v>
      </c>
      <c r="CB742" s="40">
        <v>5</v>
      </c>
      <c r="CC742" s="40"/>
      <c r="CD742" s="40"/>
      <c r="CE742" s="40">
        <v>5</v>
      </c>
      <c r="CF742" s="40"/>
      <c r="CG742" s="40">
        <v>34</v>
      </c>
      <c r="CH742" s="40">
        <v>13</v>
      </c>
      <c r="CI742" s="24"/>
      <c r="CL742" s="24"/>
      <c r="CM742">
        <v>2</v>
      </c>
      <c r="CN742" s="40">
        <v>1</v>
      </c>
    </row>
    <row r="743" spans="1:92" x14ac:dyDescent="0.25">
      <c r="A743">
        <v>320</v>
      </c>
      <c r="B743" s="21">
        <v>43669</v>
      </c>
      <c r="C743">
        <v>195</v>
      </c>
      <c r="D743">
        <v>47</v>
      </c>
      <c r="E743" t="s">
        <v>353</v>
      </c>
      <c r="F743">
        <v>3</v>
      </c>
      <c r="G743">
        <v>2</v>
      </c>
      <c r="I743" t="s">
        <v>354</v>
      </c>
      <c r="J743" s="22">
        <f>COUNTIF($A$16:C754,C743)</f>
        <v>23</v>
      </c>
      <c r="K743" s="23"/>
      <c r="L743">
        <f t="shared" si="95"/>
        <v>47</v>
      </c>
      <c r="M743" s="24">
        <v>4</v>
      </c>
      <c r="N743" s="24">
        <v>7</v>
      </c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  <c r="AI743" s="24"/>
      <c r="AJ743" s="25">
        <v>5</v>
      </c>
      <c r="AK743" s="26"/>
      <c r="AL743" s="27"/>
      <c r="AM743" s="27"/>
      <c r="AN743" s="28"/>
      <c r="AO743" s="29"/>
      <c r="AP743" s="30">
        <v>1</v>
      </c>
      <c r="AQ743" s="27">
        <v>4</v>
      </c>
      <c r="AR743" s="31">
        <v>1</v>
      </c>
      <c r="AS743" s="29">
        <v>6</v>
      </c>
      <c r="AT743" s="30">
        <v>3</v>
      </c>
      <c r="AU743" s="25"/>
      <c r="AV743" s="27"/>
      <c r="AW743" s="31"/>
      <c r="AX743" s="29"/>
      <c r="AY743" s="32"/>
      <c r="AZ743" s="25"/>
      <c r="BA743" s="33"/>
      <c r="BB743" s="31"/>
      <c r="BC743" s="31"/>
      <c r="BD743" s="34"/>
      <c r="BE743" s="26"/>
      <c r="BF743" s="26"/>
      <c r="BG743" s="26"/>
      <c r="BH743" s="27"/>
      <c r="BI743" s="27"/>
      <c r="BJ743" s="28"/>
      <c r="BK743" s="32"/>
      <c r="BL743" s="32"/>
      <c r="BM743" s="35"/>
      <c r="BN743" s="29">
        <v>2</v>
      </c>
      <c r="BO743" s="25"/>
      <c r="BP743" s="36"/>
      <c r="BQ743" s="36"/>
      <c r="BR743" s="48">
        <v>31</v>
      </c>
      <c r="BS743" s="38">
        <v>1</v>
      </c>
      <c r="BT743" s="38" t="s">
        <v>54</v>
      </c>
      <c r="BU743" s="40" t="s">
        <v>165</v>
      </c>
      <c r="BV743" s="24" t="s">
        <v>166</v>
      </c>
      <c r="BW743" s="24"/>
      <c r="BX743" s="24"/>
      <c r="BY743" s="24"/>
      <c r="BZ743" s="39" t="s">
        <v>57</v>
      </c>
      <c r="CA743" s="40">
        <v>5</v>
      </c>
      <c r="CB743" s="40">
        <v>5</v>
      </c>
      <c r="CC743" s="40"/>
      <c r="CD743" s="40"/>
      <c r="CE743" s="40">
        <v>5</v>
      </c>
      <c r="CF743" s="40"/>
      <c r="CG743" s="40">
        <v>34</v>
      </c>
      <c r="CH743" s="40">
        <v>13</v>
      </c>
      <c r="CI743" s="24"/>
      <c r="CL743" s="24"/>
      <c r="CM743">
        <v>2</v>
      </c>
      <c r="CN743" s="40">
        <v>1</v>
      </c>
    </row>
    <row r="744" spans="1:92" x14ac:dyDescent="0.25">
      <c r="A744">
        <v>322</v>
      </c>
      <c r="B744" s="21">
        <v>43669</v>
      </c>
      <c r="C744">
        <v>195</v>
      </c>
      <c r="D744">
        <v>55</v>
      </c>
      <c r="E744" t="s">
        <v>353</v>
      </c>
      <c r="F744">
        <v>3</v>
      </c>
      <c r="G744">
        <v>2</v>
      </c>
      <c r="I744" t="s">
        <v>354</v>
      </c>
      <c r="J744" s="22">
        <f>COUNTIF($A$17:C754,C744)</f>
        <v>23</v>
      </c>
      <c r="K744" s="23"/>
      <c r="L744">
        <f t="shared" si="95"/>
        <v>55</v>
      </c>
      <c r="M744" s="24">
        <v>5</v>
      </c>
      <c r="N744" s="24">
        <v>5</v>
      </c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  <c r="AH744" s="24"/>
      <c r="AI744" s="24"/>
      <c r="AJ744" s="25">
        <v>5</v>
      </c>
      <c r="AK744" s="26"/>
      <c r="AL744" s="27"/>
      <c r="AM744" s="27"/>
      <c r="AN744" s="28"/>
      <c r="AO744" s="29"/>
      <c r="AP744" s="30">
        <v>1</v>
      </c>
      <c r="AQ744" s="27">
        <v>4</v>
      </c>
      <c r="AR744" s="31">
        <v>1</v>
      </c>
      <c r="AS744" s="29">
        <v>2</v>
      </c>
      <c r="AT744" s="30">
        <v>1</v>
      </c>
      <c r="AU744" s="25"/>
      <c r="AV744" s="27"/>
      <c r="AW744" s="31"/>
      <c r="AX744" s="29"/>
      <c r="AY744" s="32"/>
      <c r="AZ744" s="25"/>
      <c r="BA744" s="33"/>
      <c r="BB744" s="31"/>
      <c r="BC744" s="31"/>
      <c r="BD744" s="34"/>
      <c r="BE744" s="26"/>
      <c r="BF744" s="26"/>
      <c r="BG744" s="26"/>
      <c r="BH744" s="27"/>
      <c r="BI744" s="27"/>
      <c r="BJ744" s="28"/>
      <c r="BK744" s="32"/>
      <c r="BL744" s="32"/>
      <c r="BM744" s="35"/>
      <c r="BN744" s="29">
        <v>2</v>
      </c>
      <c r="BO744" s="25"/>
      <c r="BP744" s="36"/>
      <c r="BQ744" s="36"/>
      <c r="BR744" s="48">
        <v>31</v>
      </c>
      <c r="BS744" s="38">
        <v>1</v>
      </c>
      <c r="BT744" s="38" t="s">
        <v>54</v>
      </c>
      <c r="BU744" s="40" t="s">
        <v>165</v>
      </c>
      <c r="BV744" s="24" t="s">
        <v>166</v>
      </c>
      <c r="BW744" s="24"/>
      <c r="BX744" s="24"/>
      <c r="BY744" s="24"/>
      <c r="BZ744" s="39" t="s">
        <v>57</v>
      </c>
      <c r="CA744" s="40">
        <v>5</v>
      </c>
      <c r="CB744" s="40">
        <v>5</v>
      </c>
      <c r="CC744" s="40"/>
      <c r="CD744" s="40"/>
      <c r="CE744" s="40">
        <v>5</v>
      </c>
      <c r="CF744" s="40"/>
      <c r="CG744" s="40">
        <v>34</v>
      </c>
      <c r="CH744" s="40">
        <v>13</v>
      </c>
      <c r="CI744" s="24"/>
      <c r="CL744" s="24"/>
      <c r="CM744">
        <v>2</v>
      </c>
      <c r="CN744" s="40">
        <v>1</v>
      </c>
    </row>
    <row r="745" spans="1:92" x14ac:dyDescent="0.25">
      <c r="A745">
        <v>305</v>
      </c>
      <c r="B745" s="21">
        <v>43669</v>
      </c>
      <c r="C745">
        <v>195</v>
      </c>
      <c r="D745">
        <v>11</v>
      </c>
      <c r="E745" t="s">
        <v>353</v>
      </c>
      <c r="F745">
        <v>3</v>
      </c>
      <c r="G745">
        <v>2</v>
      </c>
      <c r="H745">
        <v>195</v>
      </c>
      <c r="I745" t="s">
        <v>354</v>
      </c>
      <c r="J745" s="22">
        <f>COUNTIF($C$90:C779,C745)</f>
        <v>22</v>
      </c>
      <c r="K745" s="23">
        <v>1</v>
      </c>
      <c r="L745">
        <f t="shared" si="95"/>
        <v>11</v>
      </c>
      <c r="M745" s="24">
        <v>1</v>
      </c>
      <c r="N745" s="24">
        <v>1</v>
      </c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  <c r="AI745" s="24"/>
      <c r="AJ745" s="25">
        <v>3</v>
      </c>
      <c r="AK745" s="26" t="s">
        <v>217</v>
      </c>
      <c r="AL745" s="27" t="s">
        <v>217</v>
      </c>
      <c r="AM745" s="27"/>
      <c r="AN745" s="28"/>
      <c r="AO745" s="29"/>
      <c r="AP745" s="30">
        <v>1</v>
      </c>
      <c r="AQ745" s="27">
        <v>4</v>
      </c>
      <c r="AR745" s="31">
        <v>1</v>
      </c>
      <c r="AS745" s="29">
        <v>6</v>
      </c>
      <c r="AT745" s="30">
        <v>6</v>
      </c>
      <c r="AU745" s="25"/>
      <c r="AV745" s="27"/>
      <c r="AW745" s="31"/>
      <c r="AX745" s="29"/>
      <c r="AY745" s="32"/>
      <c r="AZ745" s="25"/>
      <c r="BA745" s="33">
        <v>4</v>
      </c>
      <c r="BB745" s="31">
        <v>0</v>
      </c>
      <c r="BC745" s="31">
        <v>3</v>
      </c>
      <c r="BD745" s="34">
        <f>--_xlfn.CONCAT(BB745:BC745)</f>
        <v>3</v>
      </c>
      <c r="BE745" s="26"/>
      <c r="BF745" s="26"/>
      <c r="BG745" s="26"/>
      <c r="BH745" s="27"/>
      <c r="BI745" s="27"/>
      <c r="BJ745" s="28"/>
      <c r="BK745" s="32"/>
      <c r="BL745" s="32"/>
      <c r="BM745" s="35"/>
      <c r="BN745" s="29">
        <v>2</v>
      </c>
      <c r="BO745" s="25"/>
      <c r="BP745" s="36"/>
      <c r="BQ745" s="36"/>
      <c r="BR745" s="48">
        <v>33</v>
      </c>
      <c r="BS745" s="38" t="s">
        <v>141</v>
      </c>
      <c r="BT745" s="38" t="s">
        <v>86</v>
      </c>
      <c r="BU745" s="40" t="s">
        <v>142</v>
      </c>
      <c r="BV745" s="39" t="s">
        <v>143</v>
      </c>
      <c r="BW745" s="51">
        <v>3</v>
      </c>
      <c r="BX745" s="51" t="s">
        <v>110</v>
      </c>
      <c r="BY745" s="58" t="s">
        <v>111</v>
      </c>
      <c r="BZ745" s="39" t="s">
        <v>129</v>
      </c>
      <c r="CA745" s="40">
        <v>13</v>
      </c>
      <c r="CB745" s="40">
        <v>13</v>
      </c>
      <c r="CC745" s="40"/>
      <c r="CD745" s="40"/>
      <c r="CE745" s="40">
        <v>13</v>
      </c>
      <c r="CF745" s="40"/>
      <c r="CG745" s="40">
        <v>37</v>
      </c>
      <c r="CH745" s="40">
        <v>17</v>
      </c>
      <c r="CI745" s="24"/>
      <c r="CM745">
        <v>2</v>
      </c>
      <c r="CN745" s="40">
        <v>1</v>
      </c>
    </row>
    <row r="746" spans="1:92" x14ac:dyDescent="0.25">
      <c r="A746">
        <v>308</v>
      </c>
      <c r="B746" s="21">
        <v>43669</v>
      </c>
      <c r="C746">
        <v>195</v>
      </c>
      <c r="D746">
        <v>13</v>
      </c>
      <c r="E746" t="s">
        <v>353</v>
      </c>
      <c r="F746">
        <v>3</v>
      </c>
      <c r="G746">
        <v>2</v>
      </c>
      <c r="I746" t="s">
        <v>354</v>
      </c>
      <c r="J746" s="22">
        <f>COUNTIF($C$133:C754,C746)</f>
        <v>22</v>
      </c>
      <c r="K746" s="23"/>
      <c r="L746">
        <f t="shared" si="95"/>
        <v>13</v>
      </c>
      <c r="M746" s="24">
        <v>1</v>
      </c>
      <c r="N746" s="24">
        <v>3</v>
      </c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  <c r="AH746" s="24"/>
      <c r="AI746" s="24"/>
      <c r="AJ746" s="25">
        <v>3</v>
      </c>
      <c r="AK746" s="26"/>
      <c r="AL746" s="27"/>
      <c r="AM746" s="27"/>
      <c r="AN746" s="28"/>
      <c r="AO746" s="29"/>
      <c r="AP746" s="30">
        <v>1</v>
      </c>
      <c r="AQ746" s="27">
        <v>3</v>
      </c>
      <c r="AR746" s="31">
        <v>1</v>
      </c>
      <c r="AS746" s="29">
        <v>2</v>
      </c>
      <c r="AT746" s="30">
        <v>3</v>
      </c>
      <c r="AU746" s="25"/>
      <c r="AV746" s="27"/>
      <c r="AW746" s="31"/>
      <c r="AX746" s="29"/>
      <c r="AY746" s="32"/>
      <c r="AZ746" s="25"/>
      <c r="BA746" s="33">
        <v>3</v>
      </c>
      <c r="BB746" s="31">
        <v>1</v>
      </c>
      <c r="BC746" s="31">
        <v>3</v>
      </c>
      <c r="BD746" s="34">
        <f>--_xlfn.CONCAT(BB746:BC746)</f>
        <v>13</v>
      </c>
      <c r="BE746" s="26"/>
      <c r="BF746" s="26"/>
      <c r="BG746" s="26"/>
      <c r="BH746" s="27"/>
      <c r="BI746" s="27"/>
      <c r="BJ746" s="28"/>
      <c r="BK746" s="32"/>
      <c r="BL746" s="32"/>
      <c r="BM746" s="35"/>
      <c r="BN746" s="29">
        <v>2</v>
      </c>
      <c r="BO746" s="25"/>
      <c r="BP746" s="36"/>
      <c r="BQ746" s="36"/>
      <c r="BR746" s="48">
        <v>34</v>
      </c>
      <c r="BS746" s="38" t="s">
        <v>238</v>
      </c>
      <c r="BT746" s="38" t="s">
        <v>60</v>
      </c>
      <c r="BU746" s="40" t="s">
        <v>239</v>
      </c>
      <c r="BV746" s="39" t="s">
        <v>240</v>
      </c>
      <c r="BW746" s="51">
        <v>13</v>
      </c>
      <c r="BX746" s="51" t="s">
        <v>110</v>
      </c>
      <c r="BY746" s="58" t="s">
        <v>211</v>
      </c>
      <c r="BZ746" s="39" t="s">
        <v>129</v>
      </c>
      <c r="CA746" s="40">
        <v>13</v>
      </c>
      <c r="CB746" s="40">
        <v>13</v>
      </c>
      <c r="CC746" s="40"/>
      <c r="CD746" s="40"/>
      <c r="CE746" s="40">
        <v>13</v>
      </c>
      <c r="CF746" s="40"/>
      <c r="CG746" s="40">
        <v>37</v>
      </c>
      <c r="CH746" s="40">
        <v>17</v>
      </c>
      <c r="CI746" s="24"/>
      <c r="CM746">
        <v>2</v>
      </c>
      <c r="CN746" s="40">
        <v>1</v>
      </c>
    </row>
    <row r="747" spans="1:92" x14ac:dyDescent="0.25">
      <c r="A747">
        <v>311</v>
      </c>
      <c r="B747" s="21">
        <v>43669</v>
      </c>
      <c r="C747">
        <v>195</v>
      </c>
      <c r="D747">
        <v>18</v>
      </c>
      <c r="E747" t="s">
        <v>353</v>
      </c>
      <c r="F747">
        <v>3</v>
      </c>
      <c r="G747">
        <v>2</v>
      </c>
      <c r="I747" t="s">
        <v>354</v>
      </c>
      <c r="J747" s="22">
        <f>COUNTIF($C$124:C754,C747)</f>
        <v>22</v>
      </c>
      <c r="K747" s="23"/>
      <c r="L747">
        <f t="shared" si="95"/>
        <v>18</v>
      </c>
      <c r="M747" s="24">
        <v>1</v>
      </c>
      <c r="N747" s="24">
        <v>8</v>
      </c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  <c r="AI747" s="24"/>
      <c r="AJ747" s="25">
        <v>3</v>
      </c>
      <c r="AK747" s="26"/>
      <c r="AL747" s="27"/>
      <c r="AM747" s="27"/>
      <c r="AN747" s="28"/>
      <c r="AO747" s="29"/>
      <c r="AP747" s="30">
        <v>1</v>
      </c>
      <c r="AQ747" s="27">
        <v>4</v>
      </c>
      <c r="AR747" s="31">
        <v>1</v>
      </c>
      <c r="AS747" s="29">
        <v>5</v>
      </c>
      <c r="AT747" s="30">
        <v>2</v>
      </c>
      <c r="AU747" s="25"/>
      <c r="AV747" s="27"/>
      <c r="AW747" s="31"/>
      <c r="AX747" s="29"/>
      <c r="AY747" s="32"/>
      <c r="AZ747" s="25"/>
      <c r="BA747" s="33">
        <v>3</v>
      </c>
      <c r="BB747" s="31">
        <v>1</v>
      </c>
      <c r="BC747" s="31">
        <v>2</v>
      </c>
      <c r="BD747" s="34">
        <f>--_xlfn.CONCAT(BB747:BC747)</f>
        <v>12</v>
      </c>
      <c r="BE747" s="26"/>
      <c r="BF747" s="26"/>
      <c r="BG747" s="26"/>
      <c r="BH747" s="27"/>
      <c r="BI747" s="27"/>
      <c r="BJ747" s="28"/>
      <c r="BK747" s="32"/>
      <c r="BL747" s="32"/>
      <c r="BM747" s="35"/>
      <c r="BN747" s="29">
        <v>2</v>
      </c>
      <c r="BO747" s="25"/>
      <c r="BP747" s="36"/>
      <c r="BQ747" s="36"/>
      <c r="BR747" s="48">
        <v>34</v>
      </c>
      <c r="BS747" s="38" t="s">
        <v>238</v>
      </c>
      <c r="BT747" s="38" t="s">
        <v>60</v>
      </c>
      <c r="BU747" s="40" t="s">
        <v>239</v>
      </c>
      <c r="BV747" s="39" t="s">
        <v>240</v>
      </c>
      <c r="BW747" s="51">
        <v>12</v>
      </c>
      <c r="BX747" s="51" t="s">
        <v>110</v>
      </c>
      <c r="BY747" s="58" t="s">
        <v>111</v>
      </c>
      <c r="BZ747" s="39" t="s">
        <v>129</v>
      </c>
      <c r="CA747" s="40">
        <v>13</v>
      </c>
      <c r="CB747" s="40">
        <v>13</v>
      </c>
      <c r="CC747" s="40"/>
      <c r="CD747" s="40"/>
      <c r="CE747" s="40">
        <v>13</v>
      </c>
      <c r="CF747" s="40"/>
      <c r="CG747" s="40">
        <v>37</v>
      </c>
      <c r="CH747" s="40">
        <v>17</v>
      </c>
      <c r="CI747" s="24"/>
      <c r="CM747">
        <v>2</v>
      </c>
      <c r="CN747" s="40">
        <v>1</v>
      </c>
    </row>
    <row r="748" spans="1:92" x14ac:dyDescent="0.25">
      <c r="A748">
        <v>316</v>
      </c>
      <c r="B748" s="21">
        <v>43669</v>
      </c>
      <c r="C748">
        <v>195</v>
      </c>
      <c r="D748">
        <v>22</v>
      </c>
      <c r="E748" t="s">
        <v>353</v>
      </c>
      <c r="F748">
        <v>3</v>
      </c>
      <c r="G748">
        <v>2</v>
      </c>
      <c r="I748" t="s">
        <v>354</v>
      </c>
      <c r="J748" s="22">
        <f>COUNTIF($C$132:C754,C748)</f>
        <v>22</v>
      </c>
      <c r="K748" s="23"/>
      <c r="L748">
        <f t="shared" si="95"/>
        <v>22</v>
      </c>
      <c r="M748" s="24">
        <v>2</v>
      </c>
      <c r="N748" s="24">
        <v>2</v>
      </c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  <c r="AH748" s="24"/>
      <c r="AI748" s="24"/>
      <c r="AJ748" s="25">
        <v>3</v>
      </c>
      <c r="AK748" s="26"/>
      <c r="AL748" s="27"/>
      <c r="AM748" s="27"/>
      <c r="AN748" s="28"/>
      <c r="AO748" s="29"/>
      <c r="AP748" s="30">
        <v>1</v>
      </c>
      <c r="AQ748" s="27">
        <v>4</v>
      </c>
      <c r="AR748" s="31">
        <v>1</v>
      </c>
      <c r="AS748" s="29">
        <v>6</v>
      </c>
      <c r="AT748" s="30">
        <v>6</v>
      </c>
      <c r="AU748" s="25"/>
      <c r="AV748" s="27"/>
      <c r="AW748" s="31"/>
      <c r="AX748" s="29"/>
      <c r="AY748" s="32"/>
      <c r="AZ748" s="25"/>
      <c r="BA748" s="33">
        <v>3</v>
      </c>
      <c r="BB748" s="31">
        <v>1</v>
      </c>
      <c r="BC748" s="31">
        <v>3</v>
      </c>
      <c r="BD748" s="34">
        <f>--_xlfn.CONCAT(BB748:BC748)</f>
        <v>13</v>
      </c>
      <c r="BE748" s="26"/>
      <c r="BF748" s="26"/>
      <c r="BG748" s="26"/>
      <c r="BH748" s="27"/>
      <c r="BI748" s="27"/>
      <c r="BJ748" s="28"/>
      <c r="BK748" s="32"/>
      <c r="BL748" s="32"/>
      <c r="BM748" s="35"/>
      <c r="BN748" s="29">
        <v>2</v>
      </c>
      <c r="BO748" s="25"/>
      <c r="BP748" s="36"/>
      <c r="BQ748" s="36"/>
      <c r="BR748" s="48">
        <v>34</v>
      </c>
      <c r="BS748" s="38" t="s">
        <v>238</v>
      </c>
      <c r="BT748" s="38" t="s">
        <v>60</v>
      </c>
      <c r="BU748" s="40" t="s">
        <v>239</v>
      </c>
      <c r="BV748" s="39" t="s">
        <v>240</v>
      </c>
      <c r="BW748" s="51">
        <v>13</v>
      </c>
      <c r="BX748" s="51" t="s">
        <v>110</v>
      </c>
      <c r="BY748" s="58" t="s">
        <v>211</v>
      </c>
      <c r="BZ748" s="39" t="s">
        <v>129</v>
      </c>
      <c r="CA748" s="40">
        <v>13</v>
      </c>
      <c r="CB748" s="40">
        <v>13</v>
      </c>
      <c r="CC748" s="40"/>
      <c r="CD748" s="40"/>
      <c r="CE748" s="40">
        <v>13</v>
      </c>
      <c r="CF748" s="40"/>
      <c r="CG748" s="40">
        <v>37</v>
      </c>
      <c r="CH748" s="40">
        <v>17</v>
      </c>
      <c r="CI748" s="24"/>
      <c r="CM748">
        <v>2</v>
      </c>
      <c r="CN748" s="40">
        <v>1</v>
      </c>
    </row>
    <row r="749" spans="1:92" x14ac:dyDescent="0.25">
      <c r="A749">
        <v>317</v>
      </c>
      <c r="B749" s="21">
        <v>43669</v>
      </c>
      <c r="C749">
        <v>195</v>
      </c>
      <c r="D749">
        <v>28</v>
      </c>
      <c r="E749" t="s">
        <v>353</v>
      </c>
      <c r="F749">
        <v>3</v>
      </c>
      <c r="G749">
        <v>2</v>
      </c>
      <c r="H749">
        <v>195</v>
      </c>
      <c r="I749" t="s">
        <v>354</v>
      </c>
      <c r="J749" s="22">
        <f>COUNTIF($C$123:C754,C749)</f>
        <v>22</v>
      </c>
      <c r="K749" s="23">
        <v>4</v>
      </c>
      <c r="L749">
        <f t="shared" si="95"/>
        <v>28</v>
      </c>
      <c r="M749" s="24">
        <v>2</v>
      </c>
      <c r="N749" s="24">
        <v>8</v>
      </c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  <c r="AI749" s="24"/>
      <c r="AJ749" s="25">
        <v>3</v>
      </c>
      <c r="AK749" s="26"/>
      <c r="AL749" s="27"/>
      <c r="AM749" s="27"/>
      <c r="AN749" s="28"/>
      <c r="AO749" s="29"/>
      <c r="AP749" s="30">
        <v>1</v>
      </c>
      <c r="AQ749" s="27">
        <v>6</v>
      </c>
      <c r="AR749" s="31">
        <v>1</v>
      </c>
      <c r="AS749" s="29">
        <v>2</v>
      </c>
      <c r="AT749" s="30">
        <v>2</v>
      </c>
      <c r="AU749" s="25"/>
      <c r="AV749" s="27"/>
      <c r="AW749" s="31"/>
      <c r="AX749" s="29"/>
      <c r="AY749" s="32"/>
      <c r="AZ749" s="25"/>
      <c r="BA749" s="33">
        <v>3</v>
      </c>
      <c r="BB749" s="31">
        <v>1</v>
      </c>
      <c r="BC749" s="31">
        <v>2</v>
      </c>
      <c r="BD749" s="34">
        <f>--_xlfn.CONCAT(BB749:BC749)</f>
        <v>12</v>
      </c>
      <c r="BE749" s="26"/>
      <c r="BF749" s="26"/>
      <c r="BG749" s="26"/>
      <c r="BH749" s="27"/>
      <c r="BI749" s="27"/>
      <c r="BJ749" s="28"/>
      <c r="BK749" s="32"/>
      <c r="BL749" s="32"/>
      <c r="BM749" s="35"/>
      <c r="BN749" s="29">
        <v>2</v>
      </c>
      <c r="BO749" s="25"/>
      <c r="BP749" s="36"/>
      <c r="BQ749" s="36"/>
      <c r="BR749" s="48">
        <v>34</v>
      </c>
      <c r="BS749" s="38" t="s">
        <v>238</v>
      </c>
      <c r="BT749" s="38" t="s">
        <v>60</v>
      </c>
      <c r="BU749" s="40" t="s">
        <v>239</v>
      </c>
      <c r="BV749" s="39" t="s">
        <v>240</v>
      </c>
      <c r="BW749" s="51">
        <v>12</v>
      </c>
      <c r="BX749" s="51" t="s">
        <v>110</v>
      </c>
      <c r="BY749" s="58" t="s">
        <v>111</v>
      </c>
      <c r="BZ749" s="39" t="s">
        <v>129</v>
      </c>
      <c r="CA749" s="40">
        <v>13</v>
      </c>
      <c r="CB749" s="40">
        <v>13</v>
      </c>
      <c r="CC749" s="40"/>
      <c r="CD749" s="40"/>
      <c r="CE749" s="40">
        <v>13</v>
      </c>
      <c r="CF749" s="40"/>
      <c r="CG749" s="40">
        <v>37</v>
      </c>
      <c r="CH749" s="40">
        <v>17</v>
      </c>
      <c r="CI749" s="24"/>
      <c r="CM749">
        <v>2</v>
      </c>
      <c r="CN749" s="40">
        <v>1</v>
      </c>
    </row>
    <row r="750" spans="1:92" x14ac:dyDescent="0.25">
      <c r="A750">
        <v>310</v>
      </c>
      <c r="B750" s="21">
        <v>43669</v>
      </c>
      <c r="C750">
        <v>195</v>
      </c>
      <c r="D750">
        <v>15</v>
      </c>
      <c r="E750" t="s">
        <v>353</v>
      </c>
      <c r="F750">
        <v>3</v>
      </c>
      <c r="G750">
        <v>2</v>
      </c>
      <c r="I750" t="s">
        <v>354</v>
      </c>
      <c r="J750" s="22">
        <f>COUNTIF($C$127:C754,C750)</f>
        <v>22</v>
      </c>
      <c r="K750" s="23"/>
      <c r="L750">
        <f>--_xlfn.CONCAT(M750:P750)</f>
        <v>15</v>
      </c>
      <c r="M750" s="24">
        <v>1</v>
      </c>
      <c r="N750" s="24">
        <v>5</v>
      </c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  <c r="AH750" s="24"/>
      <c r="AI750" s="24"/>
      <c r="AJ750" s="25">
        <v>3</v>
      </c>
      <c r="AK750" s="26"/>
      <c r="AL750" s="27"/>
      <c r="AM750" s="27"/>
      <c r="AN750" s="28"/>
      <c r="AO750" s="29"/>
      <c r="AP750" s="30">
        <v>1</v>
      </c>
      <c r="AQ750" s="27">
        <v>6</v>
      </c>
      <c r="AR750" s="31">
        <v>1</v>
      </c>
      <c r="AS750" s="29">
        <v>2</v>
      </c>
      <c r="AT750" s="30">
        <v>1</v>
      </c>
      <c r="AU750" s="25"/>
      <c r="AV750" s="27"/>
      <c r="AW750" s="31"/>
      <c r="AX750" s="29"/>
      <c r="AY750" s="32"/>
      <c r="AZ750" s="25"/>
      <c r="BA750" s="33"/>
      <c r="BB750" s="31"/>
      <c r="BC750" s="31"/>
      <c r="BD750" s="34"/>
      <c r="BE750" s="26"/>
      <c r="BF750" s="26"/>
      <c r="BG750" s="26"/>
      <c r="BH750" s="27"/>
      <c r="BI750" s="27"/>
      <c r="BJ750" s="28"/>
      <c r="BK750" s="32"/>
      <c r="BL750" s="32"/>
      <c r="BM750" s="35"/>
      <c r="BN750" s="29">
        <v>2</v>
      </c>
      <c r="BO750" s="25"/>
      <c r="BP750" s="36"/>
      <c r="BQ750" s="36"/>
      <c r="BR750" s="62">
        <v>36</v>
      </c>
      <c r="BS750" s="27">
        <v>13</v>
      </c>
      <c r="BT750" s="24" t="s">
        <v>371</v>
      </c>
      <c r="BU750" t="s">
        <v>101</v>
      </c>
      <c r="BV750" s="24" t="s">
        <v>102</v>
      </c>
      <c r="BW750" s="24"/>
      <c r="BX750" s="24"/>
      <c r="BY750" s="24"/>
      <c r="BZ750" s="24" t="s">
        <v>103</v>
      </c>
      <c r="CA750" s="40" t="s">
        <v>104</v>
      </c>
      <c r="CB750" s="40">
        <v>28</v>
      </c>
      <c r="CC750" s="40"/>
      <c r="CD750" s="40"/>
      <c r="CE750" s="40" t="s">
        <v>104</v>
      </c>
      <c r="CF750" s="40"/>
      <c r="CG750" s="40"/>
      <c r="CH750" s="40"/>
      <c r="CM750">
        <v>2</v>
      </c>
      <c r="CN750" s="40">
        <v>1</v>
      </c>
    </row>
    <row r="751" spans="1:92" x14ac:dyDescent="0.25">
      <c r="A751">
        <v>315</v>
      </c>
      <c r="B751" s="21">
        <v>43669</v>
      </c>
      <c r="C751">
        <v>195</v>
      </c>
      <c r="D751">
        <v>21</v>
      </c>
      <c r="E751" t="s">
        <v>353</v>
      </c>
      <c r="F751">
        <v>3</v>
      </c>
      <c r="G751">
        <v>2</v>
      </c>
      <c r="I751" t="s">
        <v>354</v>
      </c>
      <c r="J751" s="22">
        <f>COUNTIF($C$128:C754,C751)</f>
        <v>22</v>
      </c>
      <c r="K751" s="23"/>
      <c r="L751">
        <f>--_xlfn.CONCAT(M751:O751)</f>
        <v>21</v>
      </c>
      <c r="M751" s="24">
        <v>2</v>
      </c>
      <c r="N751" s="24">
        <v>1</v>
      </c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  <c r="AI751" s="24"/>
      <c r="AJ751" s="25">
        <v>3</v>
      </c>
      <c r="AK751" s="26"/>
      <c r="AL751" s="27"/>
      <c r="AM751" s="27"/>
      <c r="AN751" s="28"/>
      <c r="AO751" s="29"/>
      <c r="AP751" s="30">
        <v>1</v>
      </c>
      <c r="AQ751" s="27">
        <v>7</v>
      </c>
      <c r="AR751" s="31">
        <v>1</v>
      </c>
      <c r="AS751" s="29">
        <v>1</v>
      </c>
      <c r="AT751" s="30">
        <v>1</v>
      </c>
      <c r="AU751" s="25"/>
      <c r="AV751" s="27"/>
      <c r="AW751" s="31"/>
      <c r="AX751" s="29"/>
      <c r="AY751" s="32"/>
      <c r="AZ751" s="25"/>
      <c r="BA751" s="33"/>
      <c r="BB751" s="31"/>
      <c r="BC751" s="31"/>
      <c r="BD751" s="34"/>
      <c r="BE751" s="26"/>
      <c r="BF751" s="26"/>
      <c r="BG751" s="26"/>
      <c r="BH751" s="27"/>
      <c r="BI751" s="27"/>
      <c r="BJ751" s="28"/>
      <c r="BK751" s="32"/>
      <c r="BL751" s="32"/>
      <c r="BM751" s="35"/>
      <c r="BN751" s="29">
        <v>2</v>
      </c>
      <c r="BO751" s="25"/>
      <c r="BP751" s="36"/>
      <c r="BQ751" s="36"/>
      <c r="BR751" s="62">
        <v>36</v>
      </c>
      <c r="BS751" s="27">
        <v>13</v>
      </c>
      <c r="BT751" s="24" t="s">
        <v>371</v>
      </c>
      <c r="BU751" t="s">
        <v>101</v>
      </c>
      <c r="BV751" s="24" t="s">
        <v>102</v>
      </c>
      <c r="BW751" s="24"/>
      <c r="BX751" s="24"/>
      <c r="BY751" s="24"/>
      <c r="BZ751" s="24" t="s">
        <v>103</v>
      </c>
      <c r="CA751" s="40" t="s">
        <v>104</v>
      </c>
      <c r="CB751" s="40">
        <v>28</v>
      </c>
      <c r="CC751" s="40"/>
      <c r="CD751" s="40"/>
      <c r="CE751" s="40" t="s">
        <v>104</v>
      </c>
      <c r="CF751" s="40"/>
      <c r="CG751" s="40"/>
      <c r="CH751" s="40"/>
      <c r="CM751">
        <v>2</v>
      </c>
      <c r="CN751" s="40">
        <v>1</v>
      </c>
    </row>
    <row r="752" spans="1:92" x14ac:dyDescent="0.25">
      <c r="A752">
        <v>318</v>
      </c>
      <c r="B752" s="21">
        <v>43669</v>
      </c>
      <c r="C752">
        <v>195</v>
      </c>
      <c r="D752">
        <v>33</v>
      </c>
      <c r="E752" t="s">
        <v>353</v>
      </c>
      <c r="F752">
        <v>3</v>
      </c>
      <c r="G752">
        <v>2</v>
      </c>
      <c r="I752" t="s">
        <v>354</v>
      </c>
      <c r="J752" s="22">
        <f>COUNTIF($C$129:C754,C752)</f>
        <v>22</v>
      </c>
      <c r="K752" s="23"/>
      <c r="L752">
        <f>--_xlfn.CONCAT(M752:O752)</f>
        <v>33</v>
      </c>
      <c r="M752" s="24">
        <v>3</v>
      </c>
      <c r="N752" s="24">
        <v>3</v>
      </c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  <c r="AI752" s="24"/>
      <c r="AJ752" s="25">
        <v>1</v>
      </c>
      <c r="AK752" s="26">
        <v>1</v>
      </c>
      <c r="AL752" s="27">
        <v>0</v>
      </c>
      <c r="AM752" s="27">
        <v>3</v>
      </c>
      <c r="AN752" s="28">
        <f>--_xlfn.CONCAT(AL752:AM752)</f>
        <v>3</v>
      </c>
      <c r="AO752" s="29">
        <v>1</v>
      </c>
      <c r="AP752" s="30">
        <v>1</v>
      </c>
      <c r="AQ752" s="27">
        <v>6</v>
      </c>
      <c r="AR752" s="31">
        <v>1</v>
      </c>
      <c r="AS752" s="29">
        <v>6</v>
      </c>
      <c r="AT752" s="30">
        <v>1</v>
      </c>
      <c r="AU752" s="25"/>
      <c r="AV752" s="27"/>
      <c r="AW752" s="31"/>
      <c r="AX752" s="29"/>
      <c r="AY752" s="32"/>
      <c r="AZ752" s="25"/>
      <c r="BA752" s="33"/>
      <c r="BB752" s="31"/>
      <c r="BC752" s="31"/>
      <c r="BD752" s="34"/>
      <c r="BE752" s="26"/>
      <c r="BF752" s="26"/>
      <c r="BG752" s="26"/>
      <c r="BH752" s="27"/>
      <c r="BI752" s="27"/>
      <c r="BJ752" s="28"/>
      <c r="BK752" s="32"/>
      <c r="BL752" s="32"/>
      <c r="BM752" s="35"/>
      <c r="BN752" s="29">
        <v>2</v>
      </c>
      <c r="BO752" s="25"/>
      <c r="BP752" s="36"/>
      <c r="BQ752" s="36"/>
      <c r="BR752" s="62">
        <v>31</v>
      </c>
      <c r="BS752" s="27" t="s">
        <v>186</v>
      </c>
      <c r="BT752" s="38" t="s">
        <v>54</v>
      </c>
      <c r="BU752" t="s">
        <v>101</v>
      </c>
      <c r="BV752" s="24" t="s">
        <v>102</v>
      </c>
      <c r="BW752" s="24"/>
      <c r="BX752" s="24"/>
      <c r="BY752" s="24"/>
      <c r="BZ752" s="24" t="s">
        <v>103</v>
      </c>
      <c r="CA752" s="40" t="s">
        <v>104</v>
      </c>
      <c r="CB752" s="40">
        <v>28</v>
      </c>
      <c r="CC752" s="40"/>
      <c r="CD752" s="40"/>
      <c r="CE752" s="40" t="s">
        <v>104</v>
      </c>
      <c r="CF752" s="40"/>
      <c r="CG752" s="40"/>
      <c r="CH752" s="40"/>
      <c r="CM752">
        <v>2</v>
      </c>
      <c r="CN752" s="40">
        <v>1</v>
      </c>
    </row>
    <row r="753" spans="1:92" x14ac:dyDescent="0.25">
      <c r="A753">
        <v>319</v>
      </c>
      <c r="B753" s="21">
        <v>43669</v>
      </c>
      <c r="C753">
        <v>195</v>
      </c>
      <c r="D753">
        <v>36</v>
      </c>
      <c r="E753" t="s">
        <v>353</v>
      </c>
      <c r="F753">
        <v>3</v>
      </c>
      <c r="G753">
        <v>2</v>
      </c>
      <c r="H753">
        <v>195</v>
      </c>
      <c r="I753" t="s">
        <v>354</v>
      </c>
      <c r="J753" s="22">
        <f>COUNTIF($C$130:C754,C753)</f>
        <v>22</v>
      </c>
      <c r="K753" s="23">
        <v>4</v>
      </c>
      <c r="L753">
        <f>--_xlfn.CONCAT(M753:O753)</f>
        <v>36</v>
      </c>
      <c r="M753" s="24">
        <v>3</v>
      </c>
      <c r="N753" s="24">
        <v>6</v>
      </c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  <c r="AH753" s="24"/>
      <c r="AI753" s="24"/>
      <c r="AJ753" s="25">
        <v>3</v>
      </c>
      <c r="AK753" s="26"/>
      <c r="AL753" s="27"/>
      <c r="AM753" s="27"/>
      <c r="AN753" s="28"/>
      <c r="AO753" s="29"/>
      <c r="AP753" s="30">
        <v>1</v>
      </c>
      <c r="AQ753" s="27">
        <v>6</v>
      </c>
      <c r="AR753" s="31">
        <v>1</v>
      </c>
      <c r="AS753" s="29">
        <v>1</v>
      </c>
      <c r="AT753" s="30">
        <v>1</v>
      </c>
      <c r="AU753" s="25"/>
      <c r="AV753" s="27"/>
      <c r="AW753" s="31"/>
      <c r="AX753" s="29"/>
      <c r="AY753" s="32"/>
      <c r="AZ753" s="25"/>
      <c r="BA753" s="33"/>
      <c r="BB753" s="31"/>
      <c r="BC753" s="31"/>
      <c r="BD753" s="34"/>
      <c r="BE753" s="26"/>
      <c r="BF753" s="26"/>
      <c r="BG753" s="26"/>
      <c r="BH753" s="27"/>
      <c r="BI753" s="27"/>
      <c r="BJ753" s="28"/>
      <c r="BK753" s="32"/>
      <c r="BL753" s="32"/>
      <c r="BM753" s="35"/>
      <c r="BN753" s="29">
        <v>2</v>
      </c>
      <c r="BO753" s="25"/>
      <c r="BP753" s="36"/>
      <c r="BQ753" s="36"/>
      <c r="BR753" s="62">
        <v>36</v>
      </c>
      <c r="BS753" s="27">
        <v>13</v>
      </c>
      <c r="BT753" s="24" t="s">
        <v>371</v>
      </c>
      <c r="BU753" t="s">
        <v>101</v>
      </c>
      <c r="BV753" s="24" t="s">
        <v>102</v>
      </c>
      <c r="BW753" s="24"/>
      <c r="BX753" s="24"/>
      <c r="BY753" s="24"/>
      <c r="BZ753" s="24" t="s">
        <v>103</v>
      </c>
      <c r="CA753" s="40" t="s">
        <v>104</v>
      </c>
      <c r="CB753" s="40">
        <v>28</v>
      </c>
      <c r="CC753" s="40"/>
      <c r="CD753" s="40"/>
      <c r="CE753" s="40" t="s">
        <v>104</v>
      </c>
      <c r="CF753" s="40"/>
      <c r="CG753" s="40"/>
      <c r="CH753" s="40"/>
      <c r="CM753">
        <v>2</v>
      </c>
      <c r="CN753" s="40">
        <v>1</v>
      </c>
    </row>
    <row r="754" spans="1:92" x14ac:dyDescent="0.25">
      <c r="A754">
        <v>208</v>
      </c>
      <c r="B754" s="21">
        <v>43664</v>
      </c>
      <c r="C754">
        <v>149</v>
      </c>
      <c r="D754">
        <v>29</v>
      </c>
      <c r="E754" t="s">
        <v>175</v>
      </c>
      <c r="F754">
        <v>3</v>
      </c>
      <c r="G754">
        <v>3</v>
      </c>
      <c r="H754">
        <v>149</v>
      </c>
      <c r="I754" t="s">
        <v>177</v>
      </c>
      <c r="L754">
        <f>--_xlfn.CONCAT(M754:O754)</f>
        <v>29</v>
      </c>
      <c r="M754" s="24">
        <v>2</v>
      </c>
      <c r="N754" s="24">
        <v>9</v>
      </c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  <c r="AH754" s="24"/>
      <c r="AI754" s="24"/>
      <c r="AJ754" s="25">
        <v>9</v>
      </c>
      <c r="AK754" s="26"/>
      <c r="AL754" s="27"/>
      <c r="AM754" s="27"/>
      <c r="AN754" s="28"/>
      <c r="AO754" s="29"/>
      <c r="AP754" s="30">
        <v>1</v>
      </c>
      <c r="AQ754" s="27">
        <v>6</v>
      </c>
      <c r="AR754" s="31">
        <v>1</v>
      </c>
      <c r="AS754" s="29">
        <v>4</v>
      </c>
      <c r="AT754" s="30">
        <v>4</v>
      </c>
      <c r="AU754" s="25"/>
      <c r="AV754" s="27"/>
      <c r="AW754" s="31"/>
      <c r="AX754" s="29"/>
      <c r="AY754" s="32"/>
      <c r="AZ754" s="25"/>
      <c r="BA754" s="33"/>
      <c r="BB754" s="31"/>
      <c r="BC754" s="31"/>
      <c r="BD754" s="34"/>
      <c r="BE754" s="26"/>
      <c r="BF754" s="26"/>
      <c r="BG754" s="26"/>
      <c r="BH754" s="27"/>
      <c r="BI754" s="27"/>
      <c r="BJ754" s="28"/>
      <c r="BK754" s="32"/>
      <c r="BL754" s="32"/>
      <c r="BM754" s="35"/>
      <c r="BN754" s="29"/>
      <c r="BO754" s="25"/>
      <c r="BP754" s="36"/>
      <c r="BQ754" s="36"/>
      <c r="BR754" s="36">
        <v>37</v>
      </c>
      <c r="BS754" s="24"/>
      <c r="BT754" s="24"/>
      <c r="BU754" t="s">
        <v>201</v>
      </c>
      <c r="BV754" s="24" t="s">
        <v>202</v>
      </c>
      <c r="BW754" s="24"/>
      <c r="BX754" s="24"/>
      <c r="BY754" s="24"/>
      <c r="BZ754" s="39" t="s">
        <v>89</v>
      </c>
      <c r="CA754" s="40" t="s">
        <v>203</v>
      </c>
      <c r="CB754" s="40">
        <v>25</v>
      </c>
      <c r="CC754" s="40" t="s">
        <v>203</v>
      </c>
      <c r="CD754" s="40"/>
      <c r="CE754" s="40"/>
      <c r="CF754" s="40"/>
      <c r="CG754" s="40"/>
      <c r="CH754" s="40"/>
      <c r="CI754" s="24"/>
      <c r="CJ754" s="24" t="s">
        <v>203</v>
      </c>
      <c r="CM754">
        <v>3</v>
      </c>
      <c r="CN754" s="40">
        <v>1</v>
      </c>
    </row>
    <row r="755" spans="1:92" x14ac:dyDescent="0.25">
      <c r="K755" s="64"/>
    </row>
    <row r="756" spans="1:92" x14ac:dyDescent="0.25">
      <c r="K756" s="64"/>
    </row>
    <row r="757" spans="1:92" x14ac:dyDescent="0.25">
      <c r="K757" s="64"/>
    </row>
    <row r="758" spans="1:92" x14ac:dyDescent="0.25">
      <c r="E758" s="1"/>
      <c r="F758" s="1"/>
      <c r="I758" s="1" t="s">
        <v>393</v>
      </c>
      <c r="J758" s="1"/>
      <c r="K758" s="1"/>
      <c r="L758" s="1" t="s">
        <v>394</v>
      </c>
      <c r="M758" s="1" t="s">
        <v>395</v>
      </c>
      <c r="N758" s="1" t="s">
        <v>396</v>
      </c>
      <c r="O758" s="24"/>
      <c r="P758" s="1" t="s">
        <v>397</v>
      </c>
      <c r="Q758" s="1" t="s">
        <v>398</v>
      </c>
    </row>
    <row r="759" spans="1:92" x14ac:dyDescent="0.25">
      <c r="E759" s="24"/>
      <c r="F759" s="24"/>
      <c r="H759">
        <v>1</v>
      </c>
      <c r="I759" s="24" t="s">
        <v>399</v>
      </c>
      <c r="J759" s="24"/>
      <c r="K759" s="24"/>
      <c r="L759">
        <f>COUNTIF($AQ$2:$AQ$754, 1)</f>
        <v>212</v>
      </c>
      <c r="M759" s="74">
        <f t="shared" ref="M759:M765" si="96">(L759/COUNT(AQ$2:AQ$784))</f>
        <v>0.29444444444444445</v>
      </c>
      <c r="N759" s="75">
        <f>SUM(M759:M765)</f>
        <v>1</v>
      </c>
      <c r="O759" s="76"/>
      <c r="P759" s="74">
        <v>0.29444444444444445</v>
      </c>
      <c r="Q759" s="74">
        <f t="shared" ref="Q759:Q765" si="97">(M759-P759)</f>
        <v>0</v>
      </c>
    </row>
    <row r="760" spans="1:92" x14ac:dyDescent="0.25">
      <c r="E760" s="24"/>
      <c r="F760" s="24"/>
      <c r="H760">
        <v>2</v>
      </c>
      <c r="I760" s="24" t="s">
        <v>400</v>
      </c>
      <c r="J760" s="24"/>
      <c r="K760" s="24"/>
      <c r="L760">
        <f>COUNTIF($AQ$2:$AQ$754, 2)</f>
        <v>56</v>
      </c>
      <c r="M760" s="74">
        <f t="shared" si="96"/>
        <v>7.7777777777777779E-2</v>
      </c>
      <c r="O760" s="76"/>
      <c r="P760" s="74">
        <v>7.7777777777777779E-2</v>
      </c>
      <c r="Q760" s="74">
        <f t="shared" si="97"/>
        <v>0</v>
      </c>
    </row>
    <row r="761" spans="1:92" x14ac:dyDescent="0.25">
      <c r="E761" s="24"/>
      <c r="F761" s="24"/>
      <c r="H761">
        <v>3</v>
      </c>
      <c r="I761" s="24" t="s">
        <v>401</v>
      </c>
      <c r="J761" s="24"/>
      <c r="K761" s="24"/>
      <c r="L761">
        <f>COUNTIF($AQ$2:$AQ$754, 3)</f>
        <v>26</v>
      </c>
      <c r="M761" s="74">
        <f t="shared" si="96"/>
        <v>3.6111111111111108E-2</v>
      </c>
      <c r="O761" s="76"/>
      <c r="P761" s="74">
        <v>3.6111111111111108E-2</v>
      </c>
      <c r="Q761" s="74">
        <f t="shared" si="97"/>
        <v>0</v>
      </c>
    </row>
    <row r="762" spans="1:92" x14ac:dyDescent="0.25">
      <c r="E762" s="24"/>
      <c r="F762" s="24"/>
      <c r="H762">
        <v>4</v>
      </c>
      <c r="I762" s="24" t="s">
        <v>402</v>
      </c>
      <c r="J762" s="24"/>
      <c r="K762" s="24"/>
      <c r="L762">
        <f>COUNTIF($AQ$2:$AQ$754, 4)</f>
        <v>93</v>
      </c>
      <c r="M762" s="74">
        <f t="shared" si="96"/>
        <v>0.12916666666666668</v>
      </c>
      <c r="O762" s="76"/>
      <c r="P762" s="74">
        <v>0.12916666666666668</v>
      </c>
      <c r="Q762" s="74">
        <f t="shared" si="97"/>
        <v>0</v>
      </c>
    </row>
    <row r="763" spans="1:92" x14ac:dyDescent="0.25">
      <c r="E763" s="24"/>
      <c r="F763" s="24"/>
      <c r="H763">
        <v>5</v>
      </c>
      <c r="I763" s="24" t="s">
        <v>403</v>
      </c>
      <c r="J763" s="24"/>
      <c r="K763" s="24"/>
      <c r="L763">
        <f>COUNTIF($AQ$2:$AQ$754, 5)</f>
        <v>119</v>
      </c>
      <c r="M763" s="74">
        <f t="shared" si="96"/>
        <v>0.16527777777777777</v>
      </c>
      <c r="O763" s="76"/>
      <c r="P763" s="74">
        <v>0.16527777777777777</v>
      </c>
      <c r="Q763" s="74">
        <f t="shared" si="97"/>
        <v>0</v>
      </c>
    </row>
    <row r="764" spans="1:92" x14ac:dyDescent="0.25">
      <c r="E764" s="24"/>
      <c r="F764" s="24"/>
      <c r="H764">
        <v>6</v>
      </c>
      <c r="I764" s="24" t="s">
        <v>404</v>
      </c>
      <c r="J764" s="24"/>
      <c r="K764" s="24"/>
      <c r="L764">
        <f>COUNTIF($AQ$2:$AQ$754, 6)</f>
        <v>168</v>
      </c>
      <c r="M764" s="74">
        <f t="shared" si="96"/>
        <v>0.23333333333333334</v>
      </c>
      <c r="O764" s="76"/>
      <c r="P764" s="74">
        <v>0.23333333333333334</v>
      </c>
      <c r="Q764" s="74">
        <f t="shared" si="97"/>
        <v>0</v>
      </c>
    </row>
    <row r="765" spans="1:92" x14ac:dyDescent="0.25">
      <c r="E765" s="24"/>
      <c r="F765" s="24"/>
      <c r="H765">
        <v>7</v>
      </c>
      <c r="I765" s="24" t="s">
        <v>405</v>
      </c>
      <c r="J765" s="24"/>
      <c r="K765" s="24"/>
      <c r="L765">
        <f>COUNTIF($AQ$2:$AQ$754, 7)</f>
        <v>46</v>
      </c>
      <c r="M765" s="74">
        <f t="shared" si="96"/>
        <v>6.3888888888888884E-2</v>
      </c>
      <c r="O765" s="76"/>
      <c r="P765" s="74">
        <v>6.3888888888888884E-2</v>
      </c>
      <c r="Q765" s="74">
        <f t="shared" si="97"/>
        <v>0</v>
      </c>
    </row>
    <row r="766" spans="1:92" x14ac:dyDescent="0.25">
      <c r="E766" s="24"/>
      <c r="F766" s="24"/>
      <c r="I766" s="24"/>
      <c r="J766" s="24"/>
      <c r="K766" s="24"/>
      <c r="M766" s="74"/>
      <c r="O766" s="76"/>
      <c r="P766" s="74"/>
      <c r="Q766" s="74"/>
    </row>
    <row r="767" spans="1:92" x14ac:dyDescent="0.25">
      <c r="E767" s="4"/>
      <c r="F767" s="4"/>
      <c r="I767" s="4" t="s">
        <v>406</v>
      </c>
      <c r="J767" s="4"/>
      <c r="K767" s="4"/>
      <c r="M767" s="74"/>
      <c r="O767" s="76"/>
      <c r="P767" s="74"/>
      <c r="Q767" s="74"/>
    </row>
    <row r="768" spans="1:92" x14ac:dyDescent="0.25">
      <c r="E768" s="24"/>
      <c r="F768" s="24"/>
      <c r="H768">
        <v>1</v>
      </c>
      <c r="I768" s="24" t="s">
        <v>407</v>
      </c>
      <c r="J768" s="24"/>
      <c r="K768" s="24"/>
      <c r="L768">
        <f>COUNTIF($AR$2:$AR$754, 1)</f>
        <v>631</v>
      </c>
      <c r="M768" s="74">
        <f t="shared" ref="M768:M774" si="98">(L768/COUNT(AR$2:AR$784))</f>
        <v>0.87638888888888888</v>
      </c>
      <c r="N768" s="75">
        <f>SUM(M768:M774)</f>
        <v>0.99999999999999989</v>
      </c>
      <c r="O768" s="76"/>
      <c r="P768" s="74">
        <v>0.87638888888888888</v>
      </c>
      <c r="Q768" s="74">
        <f t="shared" ref="Q768:Q774" si="99">(M768-P768)</f>
        <v>0</v>
      </c>
    </row>
    <row r="769" spans="5:17" x14ac:dyDescent="0.25">
      <c r="E769" s="24"/>
      <c r="F769" s="24"/>
      <c r="H769">
        <v>2</v>
      </c>
      <c r="I769" s="24" t="s">
        <v>408</v>
      </c>
      <c r="J769" s="24"/>
      <c r="K769" s="24"/>
      <c r="L769">
        <f>COUNTIF($AR$2:$AR$754, 2)</f>
        <v>5</v>
      </c>
      <c r="M769" s="74">
        <f t="shared" si="98"/>
        <v>6.9444444444444441E-3</v>
      </c>
      <c r="O769" s="76"/>
      <c r="P769" s="74">
        <v>6.9444444444444441E-3</v>
      </c>
      <c r="Q769" s="74">
        <f t="shared" si="99"/>
        <v>0</v>
      </c>
    </row>
    <row r="770" spans="5:17" x14ac:dyDescent="0.25">
      <c r="E770" s="24"/>
      <c r="F770" s="24"/>
      <c r="H770">
        <v>3</v>
      </c>
      <c r="I770" s="24" t="s">
        <v>409</v>
      </c>
      <c r="J770" s="24"/>
      <c r="K770" s="24"/>
      <c r="L770">
        <f>COUNTIF($AR$2:$AR$754, 3)</f>
        <v>4</v>
      </c>
      <c r="M770" s="74">
        <f t="shared" si="98"/>
        <v>5.5555555555555558E-3</v>
      </c>
      <c r="O770" s="76"/>
      <c r="P770" s="74">
        <v>5.5555555555555558E-3</v>
      </c>
      <c r="Q770" s="74">
        <f t="shared" si="99"/>
        <v>0</v>
      </c>
    </row>
    <row r="771" spans="5:17" x14ac:dyDescent="0.25">
      <c r="E771" s="24"/>
      <c r="F771" s="24"/>
      <c r="H771">
        <v>4</v>
      </c>
      <c r="I771" s="24" t="s">
        <v>410</v>
      </c>
      <c r="J771" s="24"/>
      <c r="K771" s="24"/>
      <c r="L771">
        <f>COUNTIF($AR$2:$AR$754, 4)</f>
        <v>1</v>
      </c>
      <c r="M771" s="74">
        <f t="shared" si="98"/>
        <v>1.3888888888888889E-3</v>
      </c>
      <c r="O771" s="76"/>
      <c r="P771" s="74">
        <v>1.3888888888888889E-3</v>
      </c>
      <c r="Q771" s="74">
        <f t="shared" si="99"/>
        <v>0</v>
      </c>
    </row>
    <row r="772" spans="5:17" x14ac:dyDescent="0.25">
      <c r="E772" s="24"/>
      <c r="F772" s="24"/>
      <c r="H772">
        <v>5</v>
      </c>
      <c r="I772" s="24" t="s">
        <v>411</v>
      </c>
      <c r="J772" s="24"/>
      <c r="K772" s="24"/>
      <c r="L772">
        <f>COUNTIF($AR$2:$AR$754, 5)</f>
        <v>1</v>
      </c>
      <c r="M772" s="74">
        <f t="shared" si="98"/>
        <v>1.3888888888888889E-3</v>
      </c>
      <c r="O772" s="76"/>
      <c r="P772" s="74">
        <v>1.3888888888888889E-3</v>
      </c>
      <c r="Q772" s="74">
        <f t="shared" si="99"/>
        <v>0</v>
      </c>
    </row>
    <row r="773" spans="5:17" x14ac:dyDescent="0.25">
      <c r="E773" s="24"/>
      <c r="F773" s="24"/>
      <c r="H773">
        <v>6</v>
      </c>
      <c r="I773" s="24" t="s">
        <v>412</v>
      </c>
      <c r="J773" s="24"/>
      <c r="K773" s="24"/>
      <c r="L773">
        <f>COUNTIF($AR$2:$AR$754, 6)</f>
        <v>67</v>
      </c>
      <c r="M773" s="74">
        <f t="shared" si="98"/>
        <v>9.3055555555555558E-2</v>
      </c>
      <c r="O773" s="76"/>
      <c r="P773" s="74">
        <v>9.3055555555555558E-2</v>
      </c>
      <c r="Q773" s="74">
        <f t="shared" si="99"/>
        <v>0</v>
      </c>
    </row>
    <row r="774" spans="5:17" x14ac:dyDescent="0.25">
      <c r="E774" s="24"/>
      <c r="F774" s="24"/>
      <c r="H774">
        <v>7</v>
      </c>
      <c r="I774" s="24" t="s">
        <v>413</v>
      </c>
      <c r="J774" s="24"/>
      <c r="K774" s="24"/>
      <c r="L774">
        <f>COUNTIF($AR$2:$AR$754, 7)</f>
        <v>11</v>
      </c>
      <c r="M774" s="74">
        <f t="shared" si="98"/>
        <v>1.5277777777777777E-2</v>
      </c>
      <c r="O774" s="76"/>
      <c r="P774" s="74">
        <v>1.5277777777777777E-2</v>
      </c>
      <c r="Q774" s="74">
        <f t="shared" si="99"/>
        <v>0</v>
      </c>
    </row>
    <row r="775" spans="5:17" x14ac:dyDescent="0.25">
      <c r="M775" s="74"/>
      <c r="O775" s="76"/>
      <c r="P775" s="74"/>
      <c r="Q775" s="74"/>
    </row>
    <row r="776" spans="5:17" x14ac:dyDescent="0.25">
      <c r="E776" s="4"/>
      <c r="I776" s="4" t="s">
        <v>414</v>
      </c>
      <c r="J776" s="4"/>
      <c r="K776" s="4"/>
      <c r="M776" s="74"/>
      <c r="O776" s="76"/>
      <c r="P776" s="74"/>
      <c r="Q776" s="74"/>
    </row>
    <row r="777" spans="5:17" x14ac:dyDescent="0.25">
      <c r="E777" s="24"/>
      <c r="F777" s="74"/>
      <c r="H777">
        <v>1</v>
      </c>
      <c r="I777" s="24" t="s">
        <v>415</v>
      </c>
      <c r="J777" s="24"/>
      <c r="K777" s="24"/>
      <c r="L777">
        <f>COUNTIF($AS$2:$AS$754, 1)</f>
        <v>108</v>
      </c>
      <c r="M777" s="74">
        <f t="shared" ref="M777:M783" si="100">(L777/COUNT(AS$2:AS$784))</f>
        <v>0.1502086230876217</v>
      </c>
      <c r="N777" s="75">
        <f>SUM(M777:M783)</f>
        <v>1</v>
      </c>
      <c r="O777" s="76"/>
      <c r="P777" s="74">
        <v>0.1502086230876217</v>
      </c>
      <c r="Q777" s="74">
        <f t="shared" ref="Q777:Q783" si="101">(M777-P777)</f>
        <v>0</v>
      </c>
    </row>
    <row r="778" spans="5:17" x14ac:dyDescent="0.25">
      <c r="E778" s="24"/>
      <c r="F778" s="74"/>
      <c r="H778">
        <v>2</v>
      </c>
      <c r="I778" s="24" t="s">
        <v>416</v>
      </c>
      <c r="J778" s="24"/>
      <c r="K778" s="24"/>
      <c r="L778">
        <f>COUNTIF($AS$2:$AS$754, 2)</f>
        <v>109</v>
      </c>
      <c r="M778" s="74">
        <f t="shared" si="100"/>
        <v>0.15159944367176634</v>
      </c>
      <c r="O778" s="76"/>
      <c r="P778" s="74">
        <v>0.15159944367176634</v>
      </c>
      <c r="Q778" s="74">
        <f t="shared" si="101"/>
        <v>0</v>
      </c>
    </row>
    <row r="779" spans="5:17" x14ac:dyDescent="0.25">
      <c r="E779" s="24"/>
      <c r="F779" s="74"/>
      <c r="H779">
        <v>3</v>
      </c>
      <c r="I779" s="24" t="s">
        <v>417</v>
      </c>
      <c r="J779" s="24"/>
      <c r="K779" s="24"/>
      <c r="L779">
        <f>COUNTIF($AS$2:$AS$754, 3)</f>
        <v>177</v>
      </c>
      <c r="M779" s="74">
        <f t="shared" si="100"/>
        <v>0.24617524339360222</v>
      </c>
      <c r="O779" s="76"/>
      <c r="P779" s="74">
        <v>0.24617524339360222</v>
      </c>
      <c r="Q779" s="74">
        <f t="shared" si="101"/>
        <v>0</v>
      </c>
    </row>
    <row r="780" spans="5:17" x14ac:dyDescent="0.25">
      <c r="E780" s="24"/>
      <c r="F780" s="74"/>
      <c r="H780">
        <v>4</v>
      </c>
      <c r="I780" s="24" t="s">
        <v>418</v>
      </c>
      <c r="J780" s="24"/>
      <c r="K780" s="24"/>
      <c r="L780">
        <f>COUNTIF($AS$2:$AS$754, 4)</f>
        <v>178</v>
      </c>
      <c r="M780" s="74">
        <f t="shared" si="100"/>
        <v>0.24756606397774686</v>
      </c>
      <c r="O780" s="76"/>
      <c r="P780" s="74">
        <v>0.24756606397774686</v>
      </c>
      <c r="Q780" s="74">
        <f t="shared" si="101"/>
        <v>0</v>
      </c>
    </row>
    <row r="781" spans="5:17" x14ac:dyDescent="0.25">
      <c r="E781" s="24"/>
      <c r="F781" s="74"/>
      <c r="H781">
        <v>5</v>
      </c>
      <c r="I781" s="24" t="s">
        <v>419</v>
      </c>
      <c r="J781" s="24"/>
      <c r="K781" s="24"/>
      <c r="L781">
        <f>COUNTIF($AS$2:$AS$754, 5)</f>
        <v>57</v>
      </c>
      <c r="M781" s="74">
        <f t="shared" si="100"/>
        <v>7.9276773296244787E-2</v>
      </c>
      <c r="O781" s="76"/>
      <c r="P781" s="74">
        <v>7.9276773296244787E-2</v>
      </c>
      <c r="Q781" s="74">
        <f t="shared" si="101"/>
        <v>0</v>
      </c>
    </row>
    <row r="782" spans="5:17" x14ac:dyDescent="0.25">
      <c r="E782" s="24"/>
      <c r="F782" s="74"/>
      <c r="H782">
        <v>6</v>
      </c>
      <c r="I782" s="24" t="s">
        <v>420</v>
      </c>
      <c r="J782" s="24"/>
      <c r="K782" s="24"/>
      <c r="L782">
        <f>COUNTIF($AS$2:$AS$754, 6)</f>
        <v>51</v>
      </c>
      <c r="M782" s="74">
        <f t="shared" si="100"/>
        <v>7.0931849791376914E-2</v>
      </c>
      <c r="O782" s="76"/>
      <c r="P782" s="74">
        <v>7.0931849791376914E-2</v>
      </c>
      <c r="Q782" s="74">
        <f t="shared" si="101"/>
        <v>0</v>
      </c>
    </row>
    <row r="783" spans="5:17" x14ac:dyDescent="0.25">
      <c r="E783" s="24"/>
      <c r="F783" s="74"/>
      <c r="H783">
        <v>7</v>
      </c>
      <c r="I783" s="24" t="s">
        <v>421</v>
      </c>
      <c r="J783" s="24"/>
      <c r="K783" s="24"/>
      <c r="L783">
        <f>COUNTIF($AS$2:$AS$754, 7)</f>
        <v>39</v>
      </c>
      <c r="M783" s="74">
        <f t="shared" si="100"/>
        <v>5.4242002781641166E-2</v>
      </c>
      <c r="O783" s="76"/>
      <c r="P783" s="74">
        <v>5.4242002781641166E-2</v>
      </c>
      <c r="Q783" s="74">
        <f t="shared" si="101"/>
        <v>0</v>
      </c>
    </row>
    <row r="784" spans="5:17" x14ac:dyDescent="0.25">
      <c r="M784" s="74"/>
      <c r="O784" s="76"/>
      <c r="P784" s="74"/>
      <c r="Q784" s="74"/>
    </row>
    <row r="785" spans="3:17" x14ac:dyDescent="0.25">
      <c r="C785" s="75"/>
      <c r="E785" s="4"/>
      <c r="F785" s="4"/>
      <c r="I785" s="4" t="s">
        <v>422</v>
      </c>
      <c r="J785" s="4"/>
      <c r="K785" s="4"/>
      <c r="M785" s="74"/>
      <c r="O785" s="76"/>
      <c r="P785" s="74"/>
      <c r="Q785" s="74"/>
    </row>
    <row r="786" spans="3:17" x14ac:dyDescent="0.25">
      <c r="E786" s="24"/>
      <c r="F786" s="24"/>
      <c r="H786">
        <v>1</v>
      </c>
      <c r="I786" s="24" t="s">
        <v>415</v>
      </c>
      <c r="J786" s="24"/>
      <c r="K786" s="24"/>
      <c r="L786">
        <f>COUNTIF($AT$2:$AT$754, 1)</f>
        <v>124</v>
      </c>
      <c r="M786" s="74">
        <f t="shared" ref="M786:M792" si="102">(L786/COUNT(AT$2:AT$784))</f>
        <v>0.17222222222222222</v>
      </c>
      <c r="N786" s="75">
        <f>SUM(M786:M792)</f>
        <v>1</v>
      </c>
      <c r="O786" s="76"/>
      <c r="P786" s="74">
        <v>0.17222222222222222</v>
      </c>
      <c r="Q786" s="74">
        <f t="shared" ref="Q786:Q792" si="103">(M786-P786)</f>
        <v>0</v>
      </c>
    </row>
    <row r="787" spans="3:17" x14ac:dyDescent="0.25">
      <c r="E787" s="24"/>
      <c r="F787" s="24"/>
      <c r="H787">
        <v>2</v>
      </c>
      <c r="I787" s="24" t="s">
        <v>416</v>
      </c>
      <c r="J787" s="24"/>
      <c r="K787" s="24"/>
      <c r="L787">
        <f>COUNTIF($AT$2:$AT$754, 2)</f>
        <v>125</v>
      </c>
      <c r="M787" s="74">
        <f t="shared" si="102"/>
        <v>0.1736111111111111</v>
      </c>
      <c r="O787" s="76"/>
      <c r="P787" s="74">
        <v>0.1736111111111111</v>
      </c>
      <c r="Q787" s="74">
        <f t="shared" si="103"/>
        <v>0</v>
      </c>
    </row>
    <row r="788" spans="3:17" x14ac:dyDescent="0.25">
      <c r="E788" s="24"/>
      <c r="F788" s="24"/>
      <c r="H788">
        <v>3</v>
      </c>
      <c r="I788" s="24" t="s">
        <v>417</v>
      </c>
      <c r="J788" s="24"/>
      <c r="K788" s="24"/>
      <c r="L788">
        <f>COUNTIF($AT$2:$AT$754, 3)</f>
        <v>136</v>
      </c>
      <c r="M788" s="74">
        <f t="shared" si="102"/>
        <v>0.18888888888888888</v>
      </c>
      <c r="O788" s="76"/>
      <c r="P788" s="74">
        <v>0.18888888888888888</v>
      </c>
      <c r="Q788" s="74">
        <f t="shared" si="103"/>
        <v>0</v>
      </c>
    </row>
    <row r="789" spans="3:17" x14ac:dyDescent="0.25">
      <c r="E789" s="24"/>
      <c r="F789" s="24"/>
      <c r="H789">
        <v>4</v>
      </c>
      <c r="I789" s="24" t="s">
        <v>418</v>
      </c>
      <c r="J789" s="24"/>
      <c r="K789" s="24"/>
      <c r="L789">
        <f>COUNTIF($AT$2:$AT$754, 4)</f>
        <v>182</v>
      </c>
      <c r="M789" s="74">
        <f t="shared" si="102"/>
        <v>0.25277777777777777</v>
      </c>
      <c r="O789" s="76"/>
      <c r="P789" s="74">
        <v>0.25277777777777777</v>
      </c>
      <c r="Q789" s="74">
        <f t="shared" si="103"/>
        <v>0</v>
      </c>
    </row>
    <row r="790" spans="3:17" x14ac:dyDescent="0.25">
      <c r="E790" s="24"/>
      <c r="F790" s="24"/>
      <c r="H790">
        <v>5</v>
      </c>
      <c r="I790" s="24" t="s">
        <v>419</v>
      </c>
      <c r="J790" s="24"/>
      <c r="K790" s="24"/>
      <c r="L790">
        <f>COUNTIF($AT$2:$AT$754, 5)</f>
        <v>43</v>
      </c>
      <c r="M790" s="74">
        <f t="shared" si="102"/>
        <v>5.9722222222222225E-2</v>
      </c>
      <c r="O790" s="76"/>
      <c r="P790" s="74">
        <v>5.9722222222222225E-2</v>
      </c>
      <c r="Q790" s="74">
        <f t="shared" si="103"/>
        <v>0</v>
      </c>
    </row>
    <row r="791" spans="3:17" x14ac:dyDescent="0.25">
      <c r="E791" s="24"/>
      <c r="F791" s="24"/>
      <c r="H791">
        <v>6</v>
      </c>
      <c r="I791" s="24" t="s">
        <v>420</v>
      </c>
      <c r="J791" s="24"/>
      <c r="K791" s="24"/>
      <c r="L791">
        <f>COUNTIF($AT$2:$AT$754, 6)</f>
        <v>57</v>
      </c>
      <c r="M791" s="74">
        <f t="shared" si="102"/>
        <v>7.9166666666666663E-2</v>
      </c>
      <c r="O791" s="76"/>
      <c r="P791" s="74">
        <v>7.9166666666666663E-2</v>
      </c>
      <c r="Q791" s="74">
        <f t="shared" si="103"/>
        <v>0</v>
      </c>
    </row>
    <row r="792" spans="3:17" x14ac:dyDescent="0.25">
      <c r="E792" s="24"/>
      <c r="F792" s="24"/>
      <c r="H792">
        <v>7</v>
      </c>
      <c r="I792" s="24" t="s">
        <v>421</v>
      </c>
      <c r="J792" s="24"/>
      <c r="K792" s="24"/>
      <c r="L792">
        <f>COUNTIF($AT$2:$AT$754, 7)</f>
        <v>53</v>
      </c>
      <c r="M792" s="74">
        <f t="shared" si="102"/>
        <v>7.3611111111111113E-2</v>
      </c>
      <c r="O792" s="76"/>
      <c r="P792" s="74">
        <v>7.3611111111111113E-2</v>
      </c>
      <c r="Q792" s="74">
        <f t="shared" si="103"/>
        <v>0</v>
      </c>
    </row>
    <row r="793" spans="3:17" x14ac:dyDescent="0.25">
      <c r="M793" s="24"/>
      <c r="N793" s="24"/>
      <c r="O793" s="76"/>
      <c r="P793" s="24"/>
      <c r="Q793" s="74"/>
    </row>
    <row r="794" spans="3:17" x14ac:dyDescent="0.25">
      <c r="I794" s="1" t="s">
        <v>423</v>
      </c>
      <c r="Q794" s="74"/>
    </row>
    <row r="795" spans="3:17" x14ac:dyDescent="0.25">
      <c r="H795">
        <v>1</v>
      </c>
      <c r="I795" s="24" t="s">
        <v>415</v>
      </c>
      <c r="M795" s="74">
        <f t="shared" ref="M795:M801" si="104">(M777+M786)/2</f>
        <v>0.16121542265492195</v>
      </c>
      <c r="P795" s="74">
        <v>0.16121542265492195</v>
      </c>
      <c r="Q795" s="74">
        <f t="shared" ref="Q795:Q801" si="105">(M795-P795)</f>
        <v>0</v>
      </c>
    </row>
    <row r="796" spans="3:17" x14ac:dyDescent="0.25">
      <c r="H796">
        <v>2</v>
      </c>
      <c r="I796" s="24" t="s">
        <v>416</v>
      </c>
      <c r="M796" s="74">
        <f t="shared" si="104"/>
        <v>0.16260527739143871</v>
      </c>
      <c r="P796" s="74">
        <v>0.16260527739143871</v>
      </c>
      <c r="Q796" s="74">
        <f t="shared" si="105"/>
        <v>0</v>
      </c>
    </row>
    <row r="797" spans="3:17" x14ac:dyDescent="0.25">
      <c r="H797">
        <v>3</v>
      </c>
      <c r="I797" s="24" t="s">
        <v>417</v>
      </c>
      <c r="M797" s="74">
        <f t="shared" si="104"/>
        <v>0.21753206614124554</v>
      </c>
      <c r="P797" s="74">
        <v>0.21753206614124554</v>
      </c>
      <c r="Q797" s="74">
        <f t="shared" si="105"/>
        <v>0</v>
      </c>
    </row>
    <row r="798" spans="3:17" x14ac:dyDescent="0.25">
      <c r="H798">
        <v>4</v>
      </c>
      <c r="I798" s="24" t="s">
        <v>418</v>
      </c>
      <c r="M798" s="74">
        <f t="shared" si="104"/>
        <v>0.2501719208777623</v>
      </c>
      <c r="P798" s="74">
        <v>0.2501719208777623</v>
      </c>
      <c r="Q798" s="74">
        <f t="shared" si="105"/>
        <v>0</v>
      </c>
    </row>
    <row r="799" spans="3:17" x14ac:dyDescent="0.25">
      <c r="H799">
        <v>5</v>
      </c>
      <c r="I799" s="24" t="s">
        <v>419</v>
      </c>
      <c r="M799" s="74">
        <f t="shared" si="104"/>
        <v>6.9499497759233503E-2</v>
      </c>
      <c r="P799" s="74">
        <v>6.9499497759233503E-2</v>
      </c>
      <c r="Q799" s="74">
        <f t="shared" si="105"/>
        <v>0</v>
      </c>
    </row>
    <row r="800" spans="3:17" x14ac:dyDescent="0.25">
      <c r="H800">
        <v>6</v>
      </c>
      <c r="I800" s="24" t="s">
        <v>420</v>
      </c>
      <c r="K800" s="64"/>
      <c r="M800" s="74">
        <f t="shared" si="104"/>
        <v>7.5049258229021781E-2</v>
      </c>
      <c r="P800" s="74">
        <v>7.5049258229021781E-2</v>
      </c>
      <c r="Q800" s="74">
        <f t="shared" si="105"/>
        <v>0</v>
      </c>
    </row>
    <row r="801" spans="8:17" x14ac:dyDescent="0.25">
      <c r="H801">
        <v>7</v>
      </c>
      <c r="I801" s="24" t="s">
        <v>421</v>
      </c>
      <c r="K801" s="64"/>
      <c r="M801" s="74">
        <f t="shared" si="104"/>
        <v>6.392655694637614E-2</v>
      </c>
      <c r="P801" s="74">
        <v>6.392655694637614E-2</v>
      </c>
      <c r="Q801" s="74">
        <f t="shared" si="105"/>
        <v>0</v>
      </c>
    </row>
    <row r="802" spans="8:17" x14ac:dyDescent="0.25">
      <c r="K802" s="64"/>
    </row>
    <row r="803" spans="8:17" x14ac:dyDescent="0.25">
      <c r="I803" t="s">
        <v>424</v>
      </c>
      <c r="K803" s="64"/>
      <c r="M803" s="24">
        <f>MEDIAN(BM$2:BM$784)</f>
        <v>25</v>
      </c>
      <c r="O803" s="76"/>
      <c r="P803">
        <v>25</v>
      </c>
    </row>
    <row r="804" spans="8:17" x14ac:dyDescent="0.25">
      <c r="I804" t="s">
        <v>425</v>
      </c>
      <c r="K804" s="64"/>
      <c r="M804" s="24">
        <f>MEDIAN(BM$2:BM$784)</f>
        <v>25</v>
      </c>
      <c r="O804" s="76"/>
      <c r="P804">
        <v>25</v>
      </c>
    </row>
    <row r="805" spans="8:17" x14ac:dyDescent="0.25">
      <c r="I805" t="s">
        <v>426</v>
      </c>
      <c r="M805" s="24">
        <f>MEDIAN(BM$2:BM$784)</f>
        <v>25</v>
      </c>
      <c r="O805" s="76"/>
      <c r="P805">
        <v>25</v>
      </c>
    </row>
    <row r="806" spans="8:17" x14ac:dyDescent="0.25">
      <c r="I806" t="s">
        <v>427</v>
      </c>
      <c r="K806" s="64"/>
      <c r="M806" s="24">
        <f>MEDIAN(BJ$2:BJ$784)</f>
        <v>8</v>
      </c>
      <c r="O806" s="76"/>
      <c r="P806">
        <v>8</v>
      </c>
    </row>
    <row r="807" spans="8:17" x14ac:dyDescent="0.25">
      <c r="I807" t="s">
        <v>428</v>
      </c>
      <c r="K807" s="64"/>
      <c r="M807" s="24">
        <f>AVERAGE(BJ$2:BJ$784)</f>
        <v>8.991507430997876</v>
      </c>
      <c r="O807" s="76"/>
      <c r="P807">
        <v>8.991507430997876</v>
      </c>
    </row>
    <row r="808" spans="8:17" x14ac:dyDescent="0.25">
      <c r="I808" t="s">
        <v>429</v>
      </c>
      <c r="M808" s="24">
        <f>MODE(BJ$2:BJ$784)</f>
        <v>8</v>
      </c>
      <c r="O808" s="76"/>
      <c r="P808">
        <v>8</v>
      </c>
    </row>
    <row r="810" spans="8:17" x14ac:dyDescent="0.25">
      <c r="I810" s="1" t="s">
        <v>430</v>
      </c>
      <c r="K810" s="1" t="s">
        <v>5</v>
      </c>
      <c r="L810" s="1" t="s">
        <v>394</v>
      </c>
      <c r="M810" s="1" t="s">
        <v>395</v>
      </c>
      <c r="N810" s="1" t="s">
        <v>396</v>
      </c>
      <c r="O810" s="24"/>
      <c r="P810" s="1" t="s">
        <v>395</v>
      </c>
      <c r="Q810" s="1" t="s">
        <v>398</v>
      </c>
    </row>
    <row r="811" spans="8:17" x14ac:dyDescent="0.25">
      <c r="H811">
        <v>1</v>
      </c>
      <c r="I811" t="s">
        <v>431</v>
      </c>
      <c r="K811" t="s">
        <v>432</v>
      </c>
      <c r="L811">
        <f>COUNTIF($CH$2:$CH$754, 1)</f>
        <v>137</v>
      </c>
      <c r="M811" s="76">
        <f t="shared" ref="M811:M831" si="106">(L811/COUNT(CH$2:CH$784))</f>
        <v>0.21372854914196568</v>
      </c>
      <c r="N811" s="75">
        <f>SUM(M811:M831)</f>
        <v>1</v>
      </c>
      <c r="P811" s="76">
        <v>0.21372854914196568</v>
      </c>
      <c r="Q811" s="74">
        <f t="shared" ref="Q811:Q831" si="107">(M811-P811)</f>
        <v>0</v>
      </c>
    </row>
    <row r="812" spans="8:17" x14ac:dyDescent="0.25">
      <c r="H812">
        <v>2</v>
      </c>
      <c r="I812" t="s">
        <v>433</v>
      </c>
      <c r="K812" t="s">
        <v>432</v>
      </c>
      <c r="L812">
        <f>COUNTIF($CH$2:$CH$754, 2)</f>
        <v>79</v>
      </c>
      <c r="M812" s="76">
        <f t="shared" si="106"/>
        <v>0.12324492979719189</v>
      </c>
      <c r="P812" s="76">
        <v>0.12324492979719189</v>
      </c>
      <c r="Q812" s="74">
        <f t="shared" si="107"/>
        <v>0</v>
      </c>
    </row>
    <row r="813" spans="8:17" x14ac:dyDescent="0.25">
      <c r="H813">
        <v>3</v>
      </c>
      <c r="I813" t="s">
        <v>434</v>
      </c>
      <c r="K813" t="s">
        <v>432</v>
      </c>
      <c r="L813">
        <f>COUNTIF($CH$2:$CH$754, 3)</f>
        <v>9</v>
      </c>
      <c r="M813" s="76">
        <f t="shared" si="106"/>
        <v>1.4040561622464899E-2</v>
      </c>
      <c r="P813" s="76">
        <v>1.4040561622464899E-2</v>
      </c>
      <c r="Q813" s="74">
        <f t="shared" si="107"/>
        <v>0</v>
      </c>
    </row>
    <row r="814" spans="8:17" x14ac:dyDescent="0.25">
      <c r="H814">
        <v>4</v>
      </c>
      <c r="I814" t="s">
        <v>435</v>
      </c>
      <c r="K814" t="s">
        <v>432</v>
      </c>
      <c r="L814">
        <f>COUNTIF($CH$2:$CH$754, 4)</f>
        <v>6</v>
      </c>
      <c r="M814" s="76">
        <f t="shared" si="106"/>
        <v>9.3603744149765994E-3</v>
      </c>
      <c r="P814" s="76">
        <v>9.3603744149765994E-3</v>
      </c>
      <c r="Q814" s="74">
        <f t="shared" si="107"/>
        <v>0</v>
      </c>
    </row>
    <row r="815" spans="8:17" x14ac:dyDescent="0.25">
      <c r="H815">
        <v>5</v>
      </c>
      <c r="I815" t="s">
        <v>436</v>
      </c>
      <c r="K815" t="s">
        <v>432</v>
      </c>
      <c r="L815">
        <f>COUNTIF($CH$2:$CH$754, 5)</f>
        <v>57</v>
      </c>
      <c r="M815" s="76">
        <f t="shared" si="106"/>
        <v>8.8923556942277687E-2</v>
      </c>
      <c r="P815" s="76">
        <v>8.8923556942277687E-2</v>
      </c>
      <c r="Q815" s="74">
        <f t="shared" si="107"/>
        <v>0</v>
      </c>
    </row>
    <row r="816" spans="8:17" x14ac:dyDescent="0.25">
      <c r="H816">
        <v>6</v>
      </c>
      <c r="I816" t="s">
        <v>437</v>
      </c>
      <c r="K816" t="s">
        <v>432</v>
      </c>
      <c r="L816">
        <f>COUNTIF($CH$2:$CH$754, 6)</f>
        <v>20</v>
      </c>
      <c r="M816" s="76">
        <f t="shared" si="106"/>
        <v>3.1201248049921998E-2</v>
      </c>
      <c r="P816" s="76">
        <v>3.1201248049921998E-2</v>
      </c>
      <c r="Q816" s="74">
        <f t="shared" si="107"/>
        <v>0</v>
      </c>
    </row>
    <row r="817" spans="8:17" x14ac:dyDescent="0.25">
      <c r="H817">
        <v>7</v>
      </c>
      <c r="I817" t="s">
        <v>438</v>
      </c>
      <c r="K817" t="s">
        <v>432</v>
      </c>
      <c r="L817">
        <f>COUNTIF($CH$2:$CH$754, 7)</f>
        <v>1</v>
      </c>
      <c r="M817" s="76">
        <f t="shared" si="106"/>
        <v>1.5600624024960999E-3</v>
      </c>
      <c r="P817" s="76">
        <v>1.5600624024960999E-3</v>
      </c>
      <c r="Q817" s="74">
        <f t="shared" si="107"/>
        <v>0</v>
      </c>
    </row>
    <row r="818" spans="8:17" x14ac:dyDescent="0.25">
      <c r="H818">
        <v>8</v>
      </c>
      <c r="I818" t="s">
        <v>433</v>
      </c>
      <c r="K818" t="s">
        <v>439</v>
      </c>
      <c r="L818">
        <f>COUNTIF($CH$2:$CH$754, 8)</f>
        <v>2</v>
      </c>
      <c r="M818" s="76">
        <f t="shared" si="106"/>
        <v>3.1201248049921998E-3</v>
      </c>
      <c r="P818" s="76">
        <v>3.1201248049921998E-3</v>
      </c>
      <c r="Q818" s="74">
        <f t="shared" si="107"/>
        <v>0</v>
      </c>
    </row>
    <row r="819" spans="8:17" x14ac:dyDescent="0.25">
      <c r="H819">
        <v>9</v>
      </c>
      <c r="I819" t="s">
        <v>431</v>
      </c>
      <c r="K819" t="s">
        <v>439</v>
      </c>
      <c r="L819">
        <f>COUNTIF($CH$2:$CH$754, 9)</f>
        <v>28</v>
      </c>
      <c r="M819" s="76">
        <f t="shared" si="106"/>
        <v>4.3681747269890797E-2</v>
      </c>
      <c r="P819" s="76">
        <v>4.3681747269890797E-2</v>
      </c>
      <c r="Q819" s="74">
        <f t="shared" si="107"/>
        <v>0</v>
      </c>
    </row>
    <row r="820" spans="8:17" x14ac:dyDescent="0.25">
      <c r="H820">
        <v>10</v>
      </c>
      <c r="I820" t="s">
        <v>434</v>
      </c>
      <c r="K820" t="s">
        <v>439</v>
      </c>
      <c r="L820">
        <f>COUNTIF($CH$2:$CH$754, 10)</f>
        <v>2</v>
      </c>
      <c r="M820" s="76">
        <f t="shared" si="106"/>
        <v>3.1201248049921998E-3</v>
      </c>
      <c r="P820" s="76">
        <v>3.1201248049921998E-3</v>
      </c>
      <c r="Q820" s="74">
        <f t="shared" si="107"/>
        <v>0</v>
      </c>
    </row>
    <row r="821" spans="8:17" x14ac:dyDescent="0.25">
      <c r="H821">
        <v>11</v>
      </c>
      <c r="I821" t="s">
        <v>435</v>
      </c>
      <c r="K821" t="s">
        <v>439</v>
      </c>
      <c r="L821">
        <f>COUNTIF($CH$2:$CH$754, 11)</f>
        <v>1</v>
      </c>
      <c r="M821" s="76">
        <f t="shared" si="106"/>
        <v>1.5600624024960999E-3</v>
      </c>
      <c r="P821" s="76">
        <v>1.5600624024960999E-3</v>
      </c>
      <c r="Q821" s="74">
        <f t="shared" si="107"/>
        <v>0</v>
      </c>
    </row>
    <row r="822" spans="8:17" x14ac:dyDescent="0.25">
      <c r="H822">
        <v>12</v>
      </c>
      <c r="I822" t="s">
        <v>436</v>
      </c>
      <c r="K822" t="s">
        <v>439</v>
      </c>
      <c r="L822">
        <f>COUNTIF($CH$2:$CH$754, 12)</f>
        <v>3</v>
      </c>
      <c r="M822" s="76">
        <f t="shared" si="106"/>
        <v>4.6801872074882997E-3</v>
      </c>
      <c r="P822" s="76">
        <v>4.6801872074882997E-3</v>
      </c>
      <c r="Q822" s="74">
        <f t="shared" si="107"/>
        <v>0</v>
      </c>
    </row>
    <row r="823" spans="8:17" x14ac:dyDescent="0.25">
      <c r="H823">
        <v>13</v>
      </c>
      <c r="I823" t="s">
        <v>431</v>
      </c>
      <c r="K823" t="s">
        <v>440</v>
      </c>
      <c r="L823">
        <f>COUNTIF($CH$2:$CH$754, 13)</f>
        <v>24</v>
      </c>
      <c r="M823" s="76">
        <f t="shared" si="106"/>
        <v>3.7441497659906398E-2</v>
      </c>
      <c r="P823" s="76">
        <v>3.7441497659906398E-2</v>
      </c>
      <c r="Q823" s="74">
        <f t="shared" si="107"/>
        <v>0</v>
      </c>
    </row>
    <row r="824" spans="8:17" x14ac:dyDescent="0.25">
      <c r="H824">
        <v>14</v>
      </c>
      <c r="I824" t="s">
        <v>441</v>
      </c>
      <c r="K824" t="s">
        <v>440</v>
      </c>
      <c r="L824">
        <f>COUNTIF($CH$2:$CH$754, 14)</f>
        <v>4</v>
      </c>
      <c r="M824" s="76">
        <f t="shared" si="106"/>
        <v>6.2402496099843996E-3</v>
      </c>
      <c r="P824" s="76">
        <v>6.2402496099843996E-3</v>
      </c>
      <c r="Q824" s="74">
        <f t="shared" si="107"/>
        <v>0</v>
      </c>
    </row>
    <row r="825" spans="8:17" x14ac:dyDescent="0.25">
      <c r="H825">
        <v>15</v>
      </c>
      <c r="I825" t="s">
        <v>435</v>
      </c>
      <c r="K825" t="s">
        <v>440</v>
      </c>
      <c r="L825">
        <f>COUNTIF($CH$2:$CH$754, 15)</f>
        <v>4</v>
      </c>
      <c r="M825" s="76">
        <f t="shared" si="106"/>
        <v>6.2402496099843996E-3</v>
      </c>
      <c r="P825" s="76">
        <v>6.2402496099843996E-3</v>
      </c>
      <c r="Q825" s="74">
        <f t="shared" si="107"/>
        <v>0</v>
      </c>
    </row>
    <row r="826" spans="8:17" x14ac:dyDescent="0.25">
      <c r="H826">
        <v>16</v>
      </c>
      <c r="I826" t="s">
        <v>442</v>
      </c>
      <c r="K826" t="s">
        <v>440</v>
      </c>
      <c r="L826">
        <f>COUNTIF($CH$2:$CH$754, 16)</f>
        <v>8</v>
      </c>
      <c r="M826" s="76">
        <f t="shared" si="106"/>
        <v>1.2480499219968799E-2</v>
      </c>
      <c r="P826" s="76">
        <v>1.2480499219968799E-2</v>
      </c>
      <c r="Q826" s="74">
        <f t="shared" si="107"/>
        <v>0</v>
      </c>
    </row>
    <row r="827" spans="8:17" x14ac:dyDescent="0.25">
      <c r="H827">
        <v>17</v>
      </c>
      <c r="I827" t="s">
        <v>443</v>
      </c>
      <c r="K827" t="s">
        <v>444</v>
      </c>
      <c r="L827">
        <f>COUNTIF($CH$2:$CH$754, 17)</f>
        <v>50</v>
      </c>
      <c r="M827" s="76">
        <f t="shared" si="106"/>
        <v>7.8003120124804995E-2</v>
      </c>
      <c r="P827" s="76">
        <v>7.8003120124804995E-2</v>
      </c>
      <c r="Q827" s="74">
        <f t="shared" si="107"/>
        <v>0</v>
      </c>
    </row>
    <row r="828" spans="8:17" x14ac:dyDescent="0.25">
      <c r="H828">
        <v>18</v>
      </c>
      <c r="I828" t="s">
        <v>445</v>
      </c>
      <c r="K828" t="s">
        <v>444</v>
      </c>
      <c r="L828">
        <f>COUNTIF($CH$2:$CH$754, 18)</f>
        <v>35</v>
      </c>
      <c r="M828" s="76">
        <f t="shared" si="106"/>
        <v>5.4602184087363496E-2</v>
      </c>
      <c r="P828" s="76">
        <v>5.4602184087363496E-2</v>
      </c>
      <c r="Q828" s="74">
        <f t="shared" si="107"/>
        <v>0</v>
      </c>
    </row>
    <row r="829" spans="8:17" x14ac:dyDescent="0.25">
      <c r="H829">
        <v>19</v>
      </c>
      <c r="I829" t="s">
        <v>446</v>
      </c>
      <c r="K829" t="s">
        <v>444</v>
      </c>
      <c r="L829">
        <f>COUNTIF($CH$2:$CH$754, 19)</f>
        <v>21</v>
      </c>
      <c r="M829" s="76">
        <f t="shared" si="106"/>
        <v>3.2761310452418098E-2</v>
      </c>
      <c r="P829" s="76">
        <v>3.2761310452418098E-2</v>
      </c>
      <c r="Q829" s="74">
        <f t="shared" si="107"/>
        <v>0</v>
      </c>
    </row>
    <row r="830" spans="8:17" x14ac:dyDescent="0.25">
      <c r="H830">
        <v>20</v>
      </c>
      <c r="I830" t="s">
        <v>447</v>
      </c>
      <c r="K830" t="s">
        <v>444</v>
      </c>
      <c r="L830">
        <f>COUNTIF($CH$2:$CH$754, 20)</f>
        <v>13</v>
      </c>
      <c r="M830" s="76">
        <f t="shared" si="106"/>
        <v>2.0280811232449299E-2</v>
      </c>
      <c r="P830" s="76">
        <v>2.0280811232449299E-2</v>
      </c>
      <c r="Q830" s="74">
        <f t="shared" si="107"/>
        <v>0</v>
      </c>
    </row>
    <row r="831" spans="8:17" x14ac:dyDescent="0.25">
      <c r="H831" t="s">
        <v>448</v>
      </c>
      <c r="K831" t="s">
        <v>444</v>
      </c>
      <c r="L831">
        <f>COUNTIF($CH$2:$CH$754, 0)</f>
        <v>137</v>
      </c>
      <c r="M831" s="76">
        <f t="shared" si="106"/>
        <v>0.21372854914196568</v>
      </c>
      <c r="P831" s="76">
        <v>0.21372854914196568</v>
      </c>
      <c r="Q831" s="74">
        <f t="shared" si="107"/>
        <v>0</v>
      </c>
    </row>
    <row r="833" spans="8:17" x14ac:dyDescent="0.25">
      <c r="I833" s="1" t="s">
        <v>6</v>
      </c>
    </row>
    <row r="834" spans="8:17" x14ac:dyDescent="0.25">
      <c r="H834">
        <v>1</v>
      </c>
      <c r="I834" t="s">
        <v>449</v>
      </c>
      <c r="L834">
        <f>COUNTIF($CM$2:$CM$754, 1)</f>
        <v>200</v>
      </c>
      <c r="M834" s="74">
        <f>(L834/COUNT(CM$2:CM$784))</f>
        <v>0.26560424966799467</v>
      </c>
      <c r="N834" s="75">
        <f>SUM(M834:M836)</f>
        <v>1</v>
      </c>
      <c r="P834" s="74">
        <v>0.26560424966799467</v>
      </c>
      <c r="Q834" s="74">
        <f>(M834-P834)</f>
        <v>0</v>
      </c>
    </row>
    <row r="835" spans="8:17" x14ac:dyDescent="0.25">
      <c r="H835">
        <v>2</v>
      </c>
      <c r="I835" t="s">
        <v>450</v>
      </c>
      <c r="L835">
        <f>COUNTIF($CM$2:$CM$754, 2)</f>
        <v>314</v>
      </c>
      <c r="M835" s="74">
        <f>(L835/COUNT(CM$2:CM$784))</f>
        <v>0.41699867197875168</v>
      </c>
      <c r="P835" s="74">
        <v>0.41699867197875168</v>
      </c>
      <c r="Q835" s="74">
        <f>(M835-P835)</f>
        <v>0</v>
      </c>
    </row>
    <row r="836" spans="8:17" x14ac:dyDescent="0.25">
      <c r="H836">
        <v>3</v>
      </c>
      <c r="I836" t="s">
        <v>451</v>
      </c>
      <c r="L836">
        <f>COUNTIF($CM$2:$CM$754, 3)</f>
        <v>239</v>
      </c>
      <c r="M836" s="74">
        <f>(L836/COUNT(CM$2:CM$784))</f>
        <v>0.31739707835325365</v>
      </c>
      <c r="P836" s="74">
        <v>0.31739707835325365</v>
      </c>
      <c r="Q836" s="74">
        <f>(M836-P836)</f>
        <v>0</v>
      </c>
    </row>
    <row r="837" spans="8:17" x14ac:dyDescent="0.25">
      <c r="P837" s="74"/>
      <c r="Q837" s="74"/>
    </row>
    <row r="838" spans="8:17" x14ac:dyDescent="0.25">
      <c r="I838" s="1" t="s">
        <v>5</v>
      </c>
      <c r="P838" s="74"/>
      <c r="Q838" s="74"/>
    </row>
    <row r="839" spans="8:17" x14ac:dyDescent="0.25">
      <c r="H839">
        <v>1</v>
      </c>
      <c r="I839" t="s">
        <v>452</v>
      </c>
      <c r="L839">
        <f>COUNTIF($F$2:$F$754, 1)</f>
        <v>363</v>
      </c>
      <c r="M839" s="74">
        <f>(L839/COUNT(F$2:F$784))</f>
        <v>0.48207171314741037</v>
      </c>
      <c r="N839" s="75">
        <f>SUM(M839:M842)</f>
        <v>1</v>
      </c>
      <c r="P839" s="74">
        <v>0.48207171314741037</v>
      </c>
      <c r="Q839" s="74">
        <f>(M839-P839)</f>
        <v>0</v>
      </c>
    </row>
    <row r="840" spans="8:17" x14ac:dyDescent="0.25">
      <c r="H840">
        <v>2</v>
      </c>
      <c r="I840" t="s">
        <v>453</v>
      </c>
      <c r="L840">
        <f>COUNTIF($F$2:$F$754, 2)</f>
        <v>67</v>
      </c>
      <c r="M840" s="74">
        <f>(L840/COUNT(F$2:F$784))</f>
        <v>8.8977423638778225E-2</v>
      </c>
      <c r="P840" s="74">
        <v>8.8977423638778225E-2</v>
      </c>
      <c r="Q840" s="74">
        <f>(M840-P840)</f>
        <v>0</v>
      </c>
    </row>
    <row r="841" spans="8:17" x14ac:dyDescent="0.25">
      <c r="H841">
        <v>3</v>
      </c>
      <c r="I841" t="s">
        <v>454</v>
      </c>
      <c r="L841">
        <f>COUNTIF($F$2:$F$754, 3)</f>
        <v>323</v>
      </c>
      <c r="M841" s="74">
        <f>(L841/COUNT(F$2:F$784))</f>
        <v>0.42895086321381143</v>
      </c>
      <c r="P841" s="74">
        <v>0.42895086321381143</v>
      </c>
      <c r="Q841" s="74">
        <f>(M841-P841)</f>
        <v>0</v>
      </c>
    </row>
    <row r="842" spans="8:17" x14ac:dyDescent="0.25">
      <c r="H842">
        <v>4</v>
      </c>
      <c r="I842" t="s">
        <v>455</v>
      </c>
      <c r="L842">
        <f>COUNTIF($F$2:$F$754, 4)</f>
        <v>0</v>
      </c>
      <c r="M842" s="74">
        <f>(L842/COUNT(F$2:F$784))</f>
        <v>0</v>
      </c>
      <c r="P842" s="74">
        <v>0</v>
      </c>
      <c r="Q842" s="74">
        <f>(M842-P842)</f>
        <v>0</v>
      </c>
    </row>
    <row r="844" spans="8:17" x14ac:dyDescent="0.25">
      <c r="I844" s="1" t="s">
        <v>456</v>
      </c>
    </row>
    <row r="845" spans="8:17" x14ac:dyDescent="0.25">
      <c r="H845">
        <v>1</v>
      </c>
      <c r="I845" t="s">
        <v>457</v>
      </c>
      <c r="L845">
        <f>COUNTIF($CN$2:$CN$754, 1)</f>
        <v>474</v>
      </c>
      <c r="M845" s="74">
        <f>(L845/COUNT(F$2:F$784))</f>
        <v>0.62948207171314741</v>
      </c>
      <c r="N845" s="75">
        <f>SUM(M845:M846)</f>
        <v>1</v>
      </c>
      <c r="P845" s="74">
        <v>0.62948207171314741</v>
      </c>
      <c r="Q845" s="74">
        <f>(M845-P845)</f>
        <v>0</v>
      </c>
    </row>
    <row r="846" spans="8:17" x14ac:dyDescent="0.25">
      <c r="H846">
        <v>2</v>
      </c>
      <c r="I846" t="s">
        <v>458</v>
      </c>
      <c r="L846">
        <f>COUNTIF($CN$2:$CN$754, 2)</f>
        <v>279</v>
      </c>
      <c r="M846" s="74">
        <f>(L846/COUNT(F$2:F$784))</f>
        <v>0.37051792828685259</v>
      </c>
      <c r="P846" s="74">
        <v>0.37051792828685259</v>
      </c>
      <c r="Q846" s="74">
        <f>(M846-P846)</f>
        <v>0</v>
      </c>
    </row>
    <row r="848" spans="8:17" x14ac:dyDescent="0.25">
      <c r="I848" s="1" t="s">
        <v>459</v>
      </c>
    </row>
    <row r="849" spans="8:17" x14ac:dyDescent="0.25">
      <c r="H849">
        <v>1</v>
      </c>
      <c r="I849" t="s">
        <v>460</v>
      </c>
    </row>
    <row r="850" spans="8:17" x14ac:dyDescent="0.25">
      <c r="H850">
        <v>2</v>
      </c>
      <c r="I850" t="s">
        <v>461</v>
      </c>
    </row>
    <row r="851" spans="8:17" x14ac:dyDescent="0.25">
      <c r="H851">
        <v>3</v>
      </c>
      <c r="I851" t="s">
        <v>462</v>
      </c>
    </row>
    <row r="853" spans="8:17" x14ac:dyDescent="0.25">
      <c r="I853" s="1" t="s">
        <v>463</v>
      </c>
    </row>
    <row r="854" spans="8:17" x14ac:dyDescent="0.25">
      <c r="I854">
        <v>1</v>
      </c>
      <c r="K854">
        <f>SUM(L854:L878)</f>
        <v>471</v>
      </c>
      <c r="L854">
        <f>COUNTIF($BJ$2:$BJ$754, 1)</f>
        <v>1</v>
      </c>
      <c r="M854" s="76">
        <f>(L854/COUNT(F$2:F$784))</f>
        <v>1.3280212483399733E-3</v>
      </c>
      <c r="N854" s="75">
        <f>SUM(M854:M878)</f>
        <v>0.62549800796812749</v>
      </c>
      <c r="P854" s="76">
        <v>1.3280212483399733E-3</v>
      </c>
      <c r="Q854" s="74">
        <f t="shared" ref="Q854:Q878" si="108">(M854-P854)</f>
        <v>0</v>
      </c>
    </row>
    <row r="855" spans="8:17" x14ac:dyDescent="0.25">
      <c r="I855">
        <v>2</v>
      </c>
      <c r="L855">
        <f>COUNTIF($BJ$2:$BJ$754, 2)</f>
        <v>1</v>
      </c>
      <c r="M855" s="76">
        <f>(L855/COUNT(F$2:F$784))</f>
        <v>1.3280212483399733E-3</v>
      </c>
      <c r="P855" s="76">
        <v>1.3280212483399733E-3</v>
      </c>
      <c r="Q855" s="74">
        <f t="shared" si="108"/>
        <v>0</v>
      </c>
    </row>
    <row r="856" spans="8:17" x14ac:dyDescent="0.25">
      <c r="I856">
        <v>3</v>
      </c>
      <c r="L856">
        <f>COUNTIF($BJ$2:$BJ$754, 3)</f>
        <v>0</v>
      </c>
      <c r="M856" s="76">
        <f>(L856/COUNT(F$2:F$784))</f>
        <v>0</v>
      </c>
      <c r="P856" s="76">
        <v>0</v>
      </c>
      <c r="Q856" s="74">
        <f t="shared" si="108"/>
        <v>0</v>
      </c>
    </row>
    <row r="857" spans="8:17" x14ac:dyDescent="0.25">
      <c r="I857">
        <v>4</v>
      </c>
      <c r="L857">
        <f>COUNTIF($BJ$2:$BJ$754, 4)</f>
        <v>1</v>
      </c>
      <c r="M857" s="76">
        <f>(L857/COUNT(F$2:F$784))</f>
        <v>1.3280212483399733E-3</v>
      </c>
      <c r="P857" s="76">
        <v>1.3280212483399733E-3</v>
      </c>
      <c r="Q857" s="74">
        <f t="shared" si="108"/>
        <v>0</v>
      </c>
    </row>
    <row r="858" spans="8:17" x14ac:dyDescent="0.25">
      <c r="I858">
        <v>5</v>
      </c>
      <c r="L858">
        <f>COUNTIF($BJ$2:$BJ$754, 5)</f>
        <v>13</v>
      </c>
      <c r="M858" s="76">
        <f>(L858/COUNT(F$2:F$784))</f>
        <v>1.7264276228419653E-2</v>
      </c>
      <c r="P858" s="76">
        <v>1.7264276228419653E-2</v>
      </c>
      <c r="Q858" s="74">
        <f t="shared" si="108"/>
        <v>0</v>
      </c>
    </row>
    <row r="859" spans="8:17" x14ac:dyDescent="0.25">
      <c r="I859">
        <v>6</v>
      </c>
      <c r="L859">
        <f>COUNTIF($BJ$2:$BJ$754, 6)</f>
        <v>37</v>
      </c>
      <c r="M859" s="76">
        <f>(L859/COUNT(F$2:F$784))</f>
        <v>4.9136786188579015E-2</v>
      </c>
      <c r="P859" s="76">
        <v>4.9136786188579015E-2</v>
      </c>
      <c r="Q859" s="74">
        <f t="shared" si="108"/>
        <v>0</v>
      </c>
    </row>
    <row r="860" spans="8:17" x14ac:dyDescent="0.25">
      <c r="I860">
        <v>7</v>
      </c>
      <c r="L860">
        <f>COUNTIF($BJ$2:$BJ$754, 7)</f>
        <v>78</v>
      </c>
      <c r="M860" s="76">
        <f>(L860/COUNT(F$2:F$784))</f>
        <v>0.10358565737051793</v>
      </c>
      <c r="P860" s="76">
        <v>0.10358565737051793</v>
      </c>
      <c r="Q860" s="74">
        <f t="shared" si="108"/>
        <v>0</v>
      </c>
    </row>
    <row r="861" spans="8:17" x14ac:dyDescent="0.25">
      <c r="I861">
        <v>8</v>
      </c>
      <c r="L861">
        <f>COUNTIF($BJ$2:$BJ$754, 8)</f>
        <v>106</v>
      </c>
      <c r="M861" s="76">
        <f>(L861/COUNT(F$2:F$784))</f>
        <v>0.1407702523240372</v>
      </c>
      <c r="P861" s="76">
        <v>0.1407702523240372</v>
      </c>
      <c r="Q861" s="74">
        <f t="shared" si="108"/>
        <v>0</v>
      </c>
    </row>
    <row r="862" spans="8:17" x14ac:dyDescent="0.25">
      <c r="I862">
        <v>9</v>
      </c>
      <c r="L862">
        <f>COUNTIF($BJ$2:$BJ$754, 9)</f>
        <v>74</v>
      </c>
      <c r="M862" s="76">
        <f>(L862/COUNT(F$2:F$784))</f>
        <v>9.8273572377158031E-2</v>
      </c>
      <c r="P862" s="76">
        <v>9.8273572377158031E-2</v>
      </c>
      <c r="Q862" s="74">
        <f t="shared" si="108"/>
        <v>0</v>
      </c>
    </row>
    <row r="863" spans="8:17" x14ac:dyDescent="0.25">
      <c r="I863">
        <v>10</v>
      </c>
      <c r="L863">
        <f>COUNTIF($BJ$2:$BJ$754, 10)</f>
        <v>79</v>
      </c>
      <c r="M863" s="76">
        <f>(L863/COUNT(F$2:F$784))</f>
        <v>0.10491367861885791</v>
      </c>
      <c r="P863" s="76">
        <v>0.10491367861885791</v>
      </c>
      <c r="Q863" s="74">
        <f t="shared" si="108"/>
        <v>0</v>
      </c>
    </row>
    <row r="864" spans="8:17" x14ac:dyDescent="0.25">
      <c r="I864">
        <v>11</v>
      </c>
      <c r="L864">
        <f>COUNTIF($BJ$2:$BJ$754, 11)</f>
        <v>29</v>
      </c>
      <c r="M864" s="76">
        <f>(L864/COUNT(F$2:F$784))</f>
        <v>3.851261620185923E-2</v>
      </c>
      <c r="P864" s="76">
        <v>3.851261620185923E-2</v>
      </c>
      <c r="Q864" s="74">
        <f t="shared" si="108"/>
        <v>0</v>
      </c>
    </row>
    <row r="865" spans="9:17" x14ac:dyDescent="0.25">
      <c r="I865">
        <v>12</v>
      </c>
      <c r="L865">
        <f>COUNTIF($BJ$2:$BJ$754, 12)</f>
        <v>18</v>
      </c>
      <c r="M865" s="76">
        <f>(L865/COUNT(F$2:F$784))</f>
        <v>2.3904382470119521E-2</v>
      </c>
      <c r="P865" s="76">
        <v>2.3904382470119521E-2</v>
      </c>
      <c r="Q865" s="74">
        <f t="shared" si="108"/>
        <v>0</v>
      </c>
    </row>
    <row r="866" spans="9:17" x14ac:dyDescent="0.25">
      <c r="I866">
        <v>13</v>
      </c>
      <c r="L866">
        <f>COUNTIF($BJ$2:$BJ$754, 13)</f>
        <v>7</v>
      </c>
      <c r="M866" s="76">
        <f>(L866/COUNT(F$2:F$784))</f>
        <v>9.2961487383798145E-3</v>
      </c>
      <c r="P866" s="76">
        <v>9.2961487383798145E-3</v>
      </c>
      <c r="Q866" s="74">
        <f t="shared" si="108"/>
        <v>0</v>
      </c>
    </row>
    <row r="867" spans="9:17" x14ac:dyDescent="0.25">
      <c r="I867">
        <v>14</v>
      </c>
      <c r="L867">
        <f>COUNTIF($BJ$2:$BJ$754, 14)</f>
        <v>5</v>
      </c>
      <c r="M867" s="76">
        <f>(L867/COUNT(F$2:F$784))</f>
        <v>6.6401062416998674E-3</v>
      </c>
      <c r="P867" s="76">
        <v>6.6401062416998674E-3</v>
      </c>
      <c r="Q867" s="74">
        <f t="shared" si="108"/>
        <v>0</v>
      </c>
    </row>
    <row r="868" spans="9:17" x14ac:dyDescent="0.25">
      <c r="I868">
        <v>15</v>
      </c>
      <c r="L868">
        <f>COUNTIF($BJ$2:$BJ$754, 15)</f>
        <v>8</v>
      </c>
      <c r="M868" s="76">
        <f>(L868/COUNT(F$2:F$784))</f>
        <v>1.0624169986719787E-2</v>
      </c>
      <c r="P868" s="76">
        <v>1.0624169986719787E-2</v>
      </c>
      <c r="Q868" s="74">
        <f t="shared" si="108"/>
        <v>0</v>
      </c>
    </row>
    <row r="869" spans="9:17" x14ac:dyDescent="0.25">
      <c r="I869">
        <v>16</v>
      </c>
      <c r="L869">
        <f>COUNTIF($BJ$2:$BJ$754, 16)</f>
        <v>5</v>
      </c>
      <c r="M869" s="76">
        <f>(L869/COUNT(F$2:F$784))</f>
        <v>6.6401062416998674E-3</v>
      </c>
      <c r="P869" s="76">
        <v>6.6401062416998674E-3</v>
      </c>
      <c r="Q869" s="74">
        <f t="shared" si="108"/>
        <v>0</v>
      </c>
    </row>
    <row r="870" spans="9:17" x14ac:dyDescent="0.25">
      <c r="I870">
        <v>17</v>
      </c>
      <c r="L870">
        <f>COUNTIF($BJ$2:$BJ$754, 17)</f>
        <v>1</v>
      </c>
      <c r="M870" s="76">
        <f>(L870/COUNT(F$2:F$784))</f>
        <v>1.3280212483399733E-3</v>
      </c>
      <c r="P870" s="76">
        <v>1.3280212483399733E-3</v>
      </c>
      <c r="Q870" s="74">
        <f t="shared" si="108"/>
        <v>0</v>
      </c>
    </row>
    <row r="871" spans="9:17" x14ac:dyDescent="0.25">
      <c r="I871">
        <v>18</v>
      </c>
      <c r="L871">
        <f>COUNTIF($BJ$2:$BJ$754, 18)</f>
        <v>1</v>
      </c>
      <c r="M871" s="76">
        <f>(L871/COUNT(F$2:F$784))</f>
        <v>1.3280212483399733E-3</v>
      </c>
      <c r="P871" s="76">
        <v>1.3280212483399733E-3</v>
      </c>
      <c r="Q871" s="74">
        <f t="shared" si="108"/>
        <v>0</v>
      </c>
    </row>
    <row r="872" spans="9:17" x14ac:dyDescent="0.25">
      <c r="I872">
        <v>19</v>
      </c>
      <c r="L872">
        <f>COUNTIF($BJ$2:$BJ$754, 19)</f>
        <v>0</v>
      </c>
      <c r="M872" s="76">
        <f>(L872/COUNT(F$2:F$784))</f>
        <v>0</v>
      </c>
      <c r="P872" s="76">
        <v>0</v>
      </c>
      <c r="Q872" s="74">
        <f t="shared" si="108"/>
        <v>0</v>
      </c>
    </row>
    <row r="873" spans="9:17" x14ac:dyDescent="0.25">
      <c r="I873">
        <v>20</v>
      </c>
      <c r="L873">
        <f>COUNTIF($BJ$2:$BJ$754, 20)</f>
        <v>1</v>
      </c>
      <c r="M873" s="76">
        <f>(L873/COUNT(F$2:F$784))</f>
        <v>1.3280212483399733E-3</v>
      </c>
      <c r="P873" s="76">
        <v>1.3280212483399733E-3</v>
      </c>
      <c r="Q873" s="74">
        <f t="shared" si="108"/>
        <v>0</v>
      </c>
    </row>
    <row r="874" spans="9:17" x14ac:dyDescent="0.25">
      <c r="I874">
        <v>21</v>
      </c>
      <c r="L874">
        <f>COUNTIF($BJ$2:$BJ$754, 21)</f>
        <v>1</v>
      </c>
      <c r="M874" s="76">
        <f>(L874/COUNT(F$2:F$784))</f>
        <v>1.3280212483399733E-3</v>
      </c>
      <c r="P874" s="76">
        <v>1.3280212483399733E-3</v>
      </c>
      <c r="Q874" s="74">
        <f t="shared" si="108"/>
        <v>0</v>
      </c>
    </row>
    <row r="875" spans="9:17" x14ac:dyDescent="0.25">
      <c r="I875">
        <v>22</v>
      </c>
      <c r="L875">
        <f>COUNTIF($BJ$2:$BJ$754, 22)</f>
        <v>0</v>
      </c>
      <c r="M875" s="76">
        <f>(L875/COUNT(F$2:F$784))</f>
        <v>0</v>
      </c>
      <c r="P875" s="76">
        <v>0</v>
      </c>
      <c r="Q875" s="74">
        <f t="shared" si="108"/>
        <v>0</v>
      </c>
    </row>
    <row r="876" spans="9:17" x14ac:dyDescent="0.25">
      <c r="I876">
        <v>23</v>
      </c>
      <c r="L876">
        <f>COUNTIF($BJ$2:$BJ$754, 23)</f>
        <v>1</v>
      </c>
      <c r="M876" s="76">
        <f>(L876/COUNT(F$2:F$784))</f>
        <v>1.3280212483399733E-3</v>
      </c>
      <c r="P876" s="76">
        <v>1.3280212483399733E-3</v>
      </c>
      <c r="Q876" s="74">
        <f t="shared" si="108"/>
        <v>0</v>
      </c>
    </row>
    <row r="877" spans="9:17" x14ac:dyDescent="0.25">
      <c r="I877">
        <v>24</v>
      </c>
      <c r="L877">
        <f>COUNTIF($BJ$2:$BJ$754, 24)</f>
        <v>4</v>
      </c>
      <c r="M877" s="76">
        <f>(L877/COUNT(F$2:F$784))</f>
        <v>5.3120849933598934E-3</v>
      </c>
      <c r="P877" s="76">
        <v>5.3120849933598934E-3</v>
      </c>
      <c r="Q877" s="74">
        <f t="shared" si="108"/>
        <v>0</v>
      </c>
    </row>
    <row r="878" spans="9:17" x14ac:dyDescent="0.25">
      <c r="I878">
        <v>25</v>
      </c>
      <c r="L878">
        <f>COUNTIF($BJ$2:$BJ$754, 25)</f>
        <v>0</v>
      </c>
      <c r="M878" s="76">
        <f>(L878/COUNT(F$2:F$784))</f>
        <v>0</v>
      </c>
      <c r="P878" s="76">
        <v>0</v>
      </c>
      <c r="Q878" s="74">
        <f t="shared" si="108"/>
        <v>0</v>
      </c>
    </row>
    <row r="880" spans="9:17" x14ac:dyDescent="0.25">
      <c r="I880" s="1" t="s">
        <v>464</v>
      </c>
    </row>
    <row r="881" spans="9:17" x14ac:dyDescent="0.25">
      <c r="I881">
        <v>10</v>
      </c>
      <c r="L881">
        <f>COUNTIF($BM$2:$BM$754, 10)</f>
        <v>5</v>
      </c>
      <c r="M881" s="76">
        <f>(L881/COUNT(F$2:F$784))</f>
        <v>6.6401062416998674E-3</v>
      </c>
      <c r="N881" s="75">
        <f>SUM(M881:M922)</f>
        <v>0.43293492695883129</v>
      </c>
      <c r="P881" s="76">
        <v>6.6401062416998674E-3</v>
      </c>
      <c r="Q881" s="74">
        <f t="shared" ref="Q881:Q922" si="109">(M881-P881)</f>
        <v>0</v>
      </c>
    </row>
    <row r="882" spans="9:17" x14ac:dyDescent="0.25">
      <c r="I882">
        <v>11</v>
      </c>
      <c r="L882">
        <f>COUNTIF($BM$2:$BM$754, 11)</f>
        <v>0</v>
      </c>
      <c r="M882" s="76">
        <f>(L882/COUNT(F$2:F$784))</f>
        <v>0</v>
      </c>
      <c r="P882" s="76">
        <v>0</v>
      </c>
      <c r="Q882" s="74">
        <f t="shared" si="109"/>
        <v>0</v>
      </c>
    </row>
    <row r="883" spans="9:17" x14ac:dyDescent="0.25">
      <c r="I883">
        <v>12</v>
      </c>
      <c r="L883">
        <f>COUNTIF($BM$2:$BM$754, 12)</f>
        <v>3</v>
      </c>
      <c r="M883" s="76">
        <f>(L883/COUNT(F$2:F$784))</f>
        <v>3.9840637450199202E-3</v>
      </c>
      <c r="P883" s="76">
        <v>3.9840637450199202E-3</v>
      </c>
      <c r="Q883" s="74">
        <f t="shared" si="109"/>
        <v>0</v>
      </c>
    </row>
    <row r="884" spans="9:17" x14ac:dyDescent="0.25">
      <c r="I884">
        <v>13</v>
      </c>
      <c r="L884">
        <f>COUNTIF($BM$2:$BM$754, 13)</f>
        <v>0</v>
      </c>
      <c r="M884" s="76">
        <f>(L884/COUNT(F$2:F$784))</f>
        <v>0</v>
      </c>
      <c r="P884" s="76">
        <v>0</v>
      </c>
      <c r="Q884" s="74">
        <f t="shared" si="109"/>
        <v>0</v>
      </c>
    </row>
    <row r="885" spans="9:17" x14ac:dyDescent="0.25">
      <c r="I885">
        <v>14</v>
      </c>
      <c r="L885">
        <f>COUNTIF($BM$2:$BM$754, 14)</f>
        <v>1</v>
      </c>
      <c r="M885" s="76">
        <f>(L885/COUNT(F$2:F$784))</f>
        <v>1.3280212483399733E-3</v>
      </c>
      <c r="P885" s="76">
        <v>1.3280212483399733E-3</v>
      </c>
      <c r="Q885" s="74">
        <f t="shared" si="109"/>
        <v>0</v>
      </c>
    </row>
    <row r="886" spans="9:17" x14ac:dyDescent="0.25">
      <c r="I886">
        <v>15</v>
      </c>
      <c r="L886">
        <f>COUNTIF($BM$2:$BM$754, 15)</f>
        <v>15</v>
      </c>
      <c r="M886" s="76">
        <f>(L886/COUNT(F$2:F$784))</f>
        <v>1.9920318725099601E-2</v>
      </c>
      <c r="P886" s="76">
        <v>1.9920318725099601E-2</v>
      </c>
      <c r="Q886" s="74">
        <f t="shared" si="109"/>
        <v>0</v>
      </c>
    </row>
    <row r="887" spans="9:17" x14ac:dyDescent="0.25">
      <c r="I887">
        <v>16</v>
      </c>
      <c r="L887">
        <f>COUNTIF($BM$2:$BM$754, 16)</f>
        <v>4</v>
      </c>
      <c r="M887" s="76">
        <f>(L887/COUNT(F$2:F$784))</f>
        <v>5.3120849933598934E-3</v>
      </c>
      <c r="P887" s="76">
        <v>5.3120849933598934E-3</v>
      </c>
      <c r="Q887" s="74">
        <f t="shared" si="109"/>
        <v>0</v>
      </c>
    </row>
    <row r="888" spans="9:17" x14ac:dyDescent="0.25">
      <c r="I888">
        <v>17</v>
      </c>
      <c r="L888">
        <f>COUNTIF($BM$2:$BM$754, 17)</f>
        <v>6</v>
      </c>
      <c r="M888" s="76">
        <f>(L888/COUNT(F$2:F$784))</f>
        <v>7.9681274900398405E-3</v>
      </c>
      <c r="P888" s="76">
        <v>7.9681274900398405E-3</v>
      </c>
      <c r="Q888" s="74">
        <f t="shared" si="109"/>
        <v>0</v>
      </c>
    </row>
    <row r="889" spans="9:17" x14ac:dyDescent="0.25">
      <c r="I889">
        <v>18</v>
      </c>
      <c r="L889">
        <f>COUNTIF($BM$2:$BM$754, 18)</f>
        <v>7</v>
      </c>
      <c r="M889" s="76">
        <f>(L889/COUNT(F$2:F$784))</f>
        <v>9.2961487383798145E-3</v>
      </c>
      <c r="P889" s="76">
        <v>9.2961487383798145E-3</v>
      </c>
      <c r="Q889" s="74">
        <f t="shared" si="109"/>
        <v>0</v>
      </c>
    </row>
    <row r="890" spans="9:17" x14ac:dyDescent="0.25">
      <c r="I890">
        <v>19</v>
      </c>
      <c r="L890">
        <f>COUNTIF($BM$2:$BM$754, 19)</f>
        <v>8</v>
      </c>
      <c r="M890" s="76">
        <f>(L890/COUNT(F$2:F$784))</f>
        <v>1.0624169986719787E-2</v>
      </c>
      <c r="P890" s="76">
        <v>1.0624169986719787E-2</v>
      </c>
      <c r="Q890" s="74">
        <f t="shared" si="109"/>
        <v>0</v>
      </c>
    </row>
    <row r="891" spans="9:17" x14ac:dyDescent="0.25">
      <c r="I891">
        <v>20</v>
      </c>
      <c r="L891">
        <f>COUNTIF($BM$2:$BM$754, 20)</f>
        <v>28</v>
      </c>
      <c r="M891" s="76">
        <f>(L891/COUNT(F$2:F$784))</f>
        <v>3.7184594953519258E-2</v>
      </c>
      <c r="P891" s="76">
        <v>3.7184594953519258E-2</v>
      </c>
      <c r="Q891" s="74">
        <f t="shared" si="109"/>
        <v>0</v>
      </c>
    </row>
    <row r="892" spans="9:17" x14ac:dyDescent="0.25">
      <c r="I892">
        <v>21</v>
      </c>
      <c r="L892">
        <f>COUNTIF($BM$2:$BM$754, 21)</f>
        <v>8</v>
      </c>
      <c r="M892" s="76">
        <f>(L892/COUNT(F$2:F$784))</f>
        <v>1.0624169986719787E-2</v>
      </c>
      <c r="P892" s="76">
        <v>1.0624169986719787E-2</v>
      </c>
      <c r="Q892" s="74">
        <f t="shared" si="109"/>
        <v>0</v>
      </c>
    </row>
    <row r="893" spans="9:17" x14ac:dyDescent="0.25">
      <c r="I893">
        <v>22</v>
      </c>
      <c r="L893">
        <f>COUNTIF($BM$2:$BM$754, 22)</f>
        <v>14</v>
      </c>
      <c r="M893" s="76">
        <f>(L893/COUNT(F$2:F$784))</f>
        <v>1.8592297476759629E-2</v>
      </c>
      <c r="P893" s="76">
        <v>1.8592297476759629E-2</v>
      </c>
      <c r="Q893" s="74">
        <f t="shared" si="109"/>
        <v>0</v>
      </c>
    </row>
    <row r="894" spans="9:17" x14ac:dyDescent="0.25">
      <c r="I894">
        <v>23</v>
      </c>
      <c r="L894">
        <f>COUNTIF($BM$2:$BM$754, 23)</f>
        <v>19</v>
      </c>
      <c r="M894" s="76">
        <f>(L894/COUNT(F$2:F$784))</f>
        <v>2.5232403718459494E-2</v>
      </c>
      <c r="P894" s="76">
        <v>2.5232403718459494E-2</v>
      </c>
      <c r="Q894" s="74">
        <f t="shared" si="109"/>
        <v>0</v>
      </c>
    </row>
    <row r="895" spans="9:17" x14ac:dyDescent="0.25">
      <c r="I895">
        <v>24</v>
      </c>
      <c r="L895">
        <f>COUNTIF($BM$2:$BM$754, 24)</f>
        <v>12</v>
      </c>
      <c r="M895" s="76">
        <f>(L895/COUNT(F$2:F$784))</f>
        <v>1.5936254980079681E-2</v>
      </c>
      <c r="P895" s="76">
        <v>1.5936254980079681E-2</v>
      </c>
      <c r="Q895" s="74">
        <f t="shared" si="109"/>
        <v>0</v>
      </c>
    </row>
    <row r="896" spans="9:17" x14ac:dyDescent="0.25">
      <c r="I896">
        <v>25</v>
      </c>
      <c r="L896">
        <f>COUNTIF($BM$2:$BM$754, 25)</f>
        <v>59</v>
      </c>
      <c r="M896" s="76">
        <f>(L896/COUNT(F$2:F$784))</f>
        <v>7.8353253652058433E-2</v>
      </c>
      <c r="P896" s="76">
        <v>7.8353253652058433E-2</v>
      </c>
      <c r="Q896" s="74">
        <f t="shared" si="109"/>
        <v>0</v>
      </c>
    </row>
    <row r="897" spans="9:17" x14ac:dyDescent="0.25">
      <c r="I897">
        <v>26</v>
      </c>
      <c r="L897">
        <f>COUNTIF($BM$2:$BM$754, 26)</f>
        <v>10</v>
      </c>
      <c r="M897" s="76">
        <f>(L897/COUNT(F$2:F$784))</f>
        <v>1.3280212483399735E-2</v>
      </c>
      <c r="P897" s="76">
        <v>1.3280212483399735E-2</v>
      </c>
      <c r="Q897" s="74">
        <f t="shared" si="109"/>
        <v>0</v>
      </c>
    </row>
    <row r="898" spans="9:17" x14ac:dyDescent="0.25">
      <c r="I898">
        <v>27</v>
      </c>
      <c r="L898">
        <f>COUNTIF($BM$2:$BM$754, 27)</f>
        <v>32</v>
      </c>
      <c r="M898" s="76">
        <f>(L898/COUNT(F$2:F$784))</f>
        <v>4.2496679946879147E-2</v>
      </c>
      <c r="P898" s="76">
        <v>4.2496679946879147E-2</v>
      </c>
      <c r="Q898" s="74">
        <f t="shared" si="109"/>
        <v>0</v>
      </c>
    </row>
    <row r="899" spans="9:17" x14ac:dyDescent="0.25">
      <c r="I899">
        <v>28</v>
      </c>
      <c r="L899">
        <f>COUNTIF($BM$2:$BM$754, 28)</f>
        <v>6</v>
      </c>
      <c r="M899" s="76">
        <f>(L899/COUNT(F$2:F$784))</f>
        <v>7.9681274900398405E-3</v>
      </c>
      <c r="P899" s="76">
        <v>7.9681274900398405E-3</v>
      </c>
      <c r="Q899" s="74">
        <f t="shared" si="109"/>
        <v>0</v>
      </c>
    </row>
    <row r="900" spans="9:17" x14ac:dyDescent="0.25">
      <c r="I900">
        <v>29</v>
      </c>
      <c r="L900">
        <f>COUNTIF($BM$2:$BM$754, 29)</f>
        <v>10</v>
      </c>
      <c r="M900" s="76">
        <f>(L900/COUNT(F$2:F$784))</f>
        <v>1.3280212483399735E-2</v>
      </c>
      <c r="P900" s="76">
        <v>1.3280212483399735E-2</v>
      </c>
      <c r="Q900" s="74">
        <f t="shared" si="109"/>
        <v>0</v>
      </c>
    </row>
    <row r="901" spans="9:17" x14ac:dyDescent="0.25">
      <c r="I901">
        <v>30</v>
      </c>
      <c r="L901">
        <f>COUNTIF($BM$2:$BM$754, 30)</f>
        <v>23</v>
      </c>
      <c r="M901" s="76">
        <f>(L901/COUNT(F$2:F$784))</f>
        <v>3.054448871181939E-2</v>
      </c>
      <c r="P901" s="76">
        <v>3.054448871181939E-2</v>
      </c>
      <c r="Q901" s="74">
        <f t="shared" si="109"/>
        <v>0</v>
      </c>
    </row>
    <row r="902" spans="9:17" x14ac:dyDescent="0.25">
      <c r="I902">
        <v>31</v>
      </c>
      <c r="L902">
        <f>COUNTIF($BM$2:$BM$754, 31)</f>
        <v>3</v>
      </c>
      <c r="M902" s="76">
        <f>(L902/COUNT(F$2:F$784))</f>
        <v>3.9840637450199202E-3</v>
      </c>
      <c r="P902" s="76">
        <v>3.9840637450199202E-3</v>
      </c>
      <c r="Q902" s="74">
        <f t="shared" si="109"/>
        <v>0</v>
      </c>
    </row>
    <row r="903" spans="9:17" x14ac:dyDescent="0.25">
      <c r="I903">
        <v>32</v>
      </c>
      <c r="L903">
        <f>COUNTIF($BM$2:$BM$754, 32)</f>
        <v>4</v>
      </c>
      <c r="M903" s="76">
        <f>(L903/COUNT(F$2:F$784))</f>
        <v>5.3120849933598934E-3</v>
      </c>
      <c r="P903" s="76">
        <v>5.3120849933598934E-3</v>
      </c>
      <c r="Q903" s="74">
        <f t="shared" si="109"/>
        <v>0</v>
      </c>
    </row>
    <row r="904" spans="9:17" x14ac:dyDescent="0.25">
      <c r="I904">
        <v>33</v>
      </c>
      <c r="L904">
        <f>COUNTIF($BM$2:$BM$754, 33)</f>
        <v>7</v>
      </c>
      <c r="M904" s="76">
        <f>(L904/COUNT(F$2:F$784))</f>
        <v>9.2961487383798145E-3</v>
      </c>
      <c r="P904" s="76">
        <v>9.2961487383798145E-3</v>
      </c>
      <c r="Q904" s="74">
        <f t="shared" si="109"/>
        <v>0</v>
      </c>
    </row>
    <row r="905" spans="9:17" x14ac:dyDescent="0.25">
      <c r="I905">
        <v>34</v>
      </c>
      <c r="L905">
        <f>COUNTIF($BM$2:$BM$754, 34)</f>
        <v>3</v>
      </c>
      <c r="M905" s="76">
        <f>(L905/COUNT(F$2:F$784))</f>
        <v>3.9840637450199202E-3</v>
      </c>
      <c r="P905" s="76">
        <v>3.9840637450199202E-3</v>
      </c>
      <c r="Q905" s="74">
        <f t="shared" si="109"/>
        <v>0</v>
      </c>
    </row>
    <row r="906" spans="9:17" x14ac:dyDescent="0.25">
      <c r="I906">
        <v>35</v>
      </c>
      <c r="L906">
        <f>COUNTIF($BM$2:$BM$754, 35)</f>
        <v>13</v>
      </c>
      <c r="M906" s="76">
        <f>(L906/COUNT(F$2:F$784))</f>
        <v>1.7264276228419653E-2</v>
      </c>
      <c r="P906" s="76">
        <v>1.7264276228419653E-2</v>
      </c>
      <c r="Q906" s="74">
        <f t="shared" si="109"/>
        <v>0</v>
      </c>
    </row>
    <row r="907" spans="9:17" x14ac:dyDescent="0.25">
      <c r="I907">
        <v>36</v>
      </c>
      <c r="L907">
        <f>COUNTIF($BM$2:$BM$754, 36)</f>
        <v>7</v>
      </c>
      <c r="M907" s="76">
        <f>(L907/COUNT(F$2:F$784))</f>
        <v>9.2961487383798145E-3</v>
      </c>
      <c r="P907" s="76">
        <v>9.2961487383798145E-3</v>
      </c>
      <c r="Q907" s="74">
        <f t="shared" si="109"/>
        <v>0</v>
      </c>
    </row>
    <row r="908" spans="9:17" x14ac:dyDescent="0.25">
      <c r="I908">
        <v>37</v>
      </c>
      <c r="L908">
        <f>COUNTIF($BM$2:$BM$754, 37)</f>
        <v>4</v>
      </c>
      <c r="M908" s="76">
        <f>(L908/COUNT(F$2:F$784))</f>
        <v>5.3120849933598934E-3</v>
      </c>
      <c r="P908" s="76">
        <v>5.3120849933598934E-3</v>
      </c>
      <c r="Q908" s="74">
        <f t="shared" si="109"/>
        <v>0</v>
      </c>
    </row>
    <row r="909" spans="9:17" x14ac:dyDescent="0.25">
      <c r="I909">
        <v>38</v>
      </c>
      <c r="L909">
        <f>COUNTIF($BM$2:$BM$754, 38)</f>
        <v>3</v>
      </c>
      <c r="M909" s="76">
        <f>(L909/COUNT(F$2:F$784))</f>
        <v>3.9840637450199202E-3</v>
      </c>
      <c r="P909" s="76">
        <v>3.9840637450199202E-3</v>
      </c>
      <c r="Q909" s="74">
        <f t="shared" si="109"/>
        <v>0</v>
      </c>
    </row>
    <row r="910" spans="9:17" x14ac:dyDescent="0.25">
      <c r="I910">
        <v>39</v>
      </c>
      <c r="L910">
        <f>COUNTIF($BM$2:$BM$754, 39)</f>
        <v>0</v>
      </c>
      <c r="M910" s="76">
        <f>(L910/COUNT(F$2:F$784))</f>
        <v>0</v>
      </c>
      <c r="P910" s="76">
        <v>0</v>
      </c>
      <c r="Q910" s="74">
        <f t="shared" si="109"/>
        <v>0</v>
      </c>
    </row>
    <row r="911" spans="9:17" x14ac:dyDescent="0.25">
      <c r="I911">
        <v>40</v>
      </c>
      <c r="L911">
        <f>COUNTIF($BM$2:$BM$754, 40)</f>
        <v>5</v>
      </c>
      <c r="M911" s="76">
        <f>(L911/COUNT(F$2:F$784))</f>
        <v>6.6401062416998674E-3</v>
      </c>
      <c r="P911" s="76">
        <v>6.6401062416998674E-3</v>
      </c>
      <c r="Q911" s="74">
        <f t="shared" si="109"/>
        <v>0</v>
      </c>
    </row>
    <row r="912" spans="9:17" x14ac:dyDescent="0.25">
      <c r="I912">
        <v>41</v>
      </c>
      <c r="L912">
        <f>COUNTIF($BM$2:$BM$754, 41)</f>
        <v>1</v>
      </c>
      <c r="M912" s="76">
        <f>(L912/COUNT(F$2:F$784))</f>
        <v>1.3280212483399733E-3</v>
      </c>
      <c r="P912" s="76">
        <v>1.3280212483399733E-3</v>
      </c>
      <c r="Q912" s="74">
        <f t="shared" si="109"/>
        <v>0</v>
      </c>
    </row>
    <row r="913" spans="9:17" x14ac:dyDescent="0.25">
      <c r="I913">
        <v>42</v>
      </c>
      <c r="L913">
        <f>COUNTIF($BM$2:$BM$754, 42)</f>
        <v>0</v>
      </c>
      <c r="M913" s="76">
        <f>(L913/COUNT(F$2:F$784))</f>
        <v>0</v>
      </c>
      <c r="P913" s="76">
        <v>0</v>
      </c>
      <c r="Q913" s="74">
        <f t="shared" si="109"/>
        <v>0</v>
      </c>
    </row>
    <row r="914" spans="9:17" x14ac:dyDescent="0.25">
      <c r="I914">
        <v>43</v>
      </c>
      <c r="L914">
        <f>COUNTIF($BM$2:$BM$754, 43)</f>
        <v>2</v>
      </c>
      <c r="M914" s="76">
        <f>(L914/COUNT(F$2:F$784))</f>
        <v>2.6560424966799467E-3</v>
      </c>
      <c r="P914" s="76">
        <v>2.6560424966799467E-3</v>
      </c>
      <c r="Q914" s="74">
        <f t="shared" si="109"/>
        <v>0</v>
      </c>
    </row>
    <row r="915" spans="9:17" x14ac:dyDescent="0.25">
      <c r="I915">
        <v>44</v>
      </c>
      <c r="L915">
        <f>COUNTIF($BM$2:$BM$754, 44)</f>
        <v>0</v>
      </c>
      <c r="M915" s="76">
        <f>(L915/COUNT(F$2:F$784))</f>
        <v>0</v>
      </c>
      <c r="P915" s="76">
        <v>0</v>
      </c>
      <c r="Q915" s="74">
        <f t="shared" si="109"/>
        <v>0</v>
      </c>
    </row>
    <row r="916" spans="9:17" x14ac:dyDescent="0.25">
      <c r="I916">
        <v>45</v>
      </c>
      <c r="L916">
        <f>COUNTIF($BM$2:$BM$754, 45)</f>
        <v>2</v>
      </c>
      <c r="M916" s="76">
        <f>(L916/COUNT(F$2:F$784))</f>
        <v>2.6560424966799467E-3</v>
      </c>
      <c r="P916" s="76">
        <v>2.6560424966799467E-3</v>
      </c>
      <c r="Q916" s="74">
        <f t="shared" si="109"/>
        <v>0</v>
      </c>
    </row>
    <row r="917" spans="9:17" x14ac:dyDescent="0.25">
      <c r="I917">
        <v>46</v>
      </c>
      <c r="L917">
        <f>COUNTIF($BM$2:$BM$754, 46)</f>
        <v>0</v>
      </c>
      <c r="M917" s="76">
        <f>(L917/COUNT(F$2:F$784))</f>
        <v>0</v>
      </c>
      <c r="P917" s="76">
        <v>0</v>
      </c>
      <c r="Q917" s="74">
        <f t="shared" si="109"/>
        <v>0</v>
      </c>
    </row>
    <row r="918" spans="9:17" x14ac:dyDescent="0.25">
      <c r="I918">
        <v>47</v>
      </c>
      <c r="L918">
        <f>COUNTIF($BM$2:$BM$754, 47)</f>
        <v>0</v>
      </c>
      <c r="M918" s="76">
        <f>(L918/COUNT(F$2:F$784))</f>
        <v>0</v>
      </c>
      <c r="P918" s="76">
        <v>0</v>
      </c>
      <c r="Q918" s="74">
        <f t="shared" si="109"/>
        <v>0</v>
      </c>
    </row>
    <row r="919" spans="9:17" x14ac:dyDescent="0.25">
      <c r="I919">
        <v>48</v>
      </c>
      <c r="L919">
        <f>COUNTIF($BM$2:$BM$754, 48)</f>
        <v>0</v>
      </c>
      <c r="M919" s="76">
        <f>(L919/COUNT(F$2:F$784))</f>
        <v>0</v>
      </c>
      <c r="P919" s="76">
        <v>0</v>
      </c>
      <c r="Q919" s="74">
        <f t="shared" si="109"/>
        <v>0</v>
      </c>
    </row>
    <row r="920" spans="9:17" x14ac:dyDescent="0.25">
      <c r="I920">
        <v>49</v>
      </c>
      <c r="L920">
        <f>COUNTIF($BM$2:$BM$754, 49)</f>
        <v>0</v>
      </c>
      <c r="M920" s="76">
        <f>(L920/COUNT(F$2:F$784))</f>
        <v>0</v>
      </c>
      <c r="P920" s="76">
        <v>0</v>
      </c>
      <c r="Q920" s="74">
        <f t="shared" si="109"/>
        <v>0</v>
      </c>
    </row>
    <row r="921" spans="9:17" x14ac:dyDescent="0.25">
      <c r="I921">
        <v>50</v>
      </c>
      <c r="L921">
        <f>COUNTIF($BM$2:$BM$754, 50)</f>
        <v>1</v>
      </c>
      <c r="M921" s="76">
        <f>(L921/COUNT(F$2:F$784))</f>
        <v>1.3280212483399733E-3</v>
      </c>
      <c r="P921" s="76">
        <v>1.3280212483399733E-3</v>
      </c>
      <c r="Q921" s="74">
        <f t="shared" si="109"/>
        <v>0</v>
      </c>
    </row>
    <row r="922" spans="9:17" x14ac:dyDescent="0.25">
      <c r="I922">
        <v>82</v>
      </c>
      <c r="L922">
        <f>COUNTIF($BM$2:$BM$754, 82)</f>
        <v>1</v>
      </c>
      <c r="M922" s="76">
        <f>(L922/COUNT(F$2:F$784))</f>
        <v>1.3280212483399733E-3</v>
      </c>
      <c r="P922" s="76">
        <v>1.3280212483399733E-3</v>
      </c>
      <c r="Q922" s="74">
        <f t="shared" si="109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DatedSherds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</dc:creator>
  <cp:lastModifiedBy>wolf</cp:lastModifiedBy>
  <dcterms:created xsi:type="dcterms:W3CDTF">2023-02-01T22:29:11Z</dcterms:created>
  <dcterms:modified xsi:type="dcterms:W3CDTF">2023-02-01T22:31:06Z</dcterms:modified>
</cp:coreProperties>
</file>